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9552" windowHeight="4476" tabRatio="807"/>
  </bookViews>
  <sheets>
    <sheet name="Deskripsi Rekap" sheetId="15" r:id="rId1"/>
    <sheet name="Deskripsi Detil" sheetId="12" r:id="rId2"/>
    <sheet name="Pengembangan Grafik" sheetId="30" r:id="rId3"/>
    <sheet name="Pengembangan Rekap" sheetId="10" r:id="rId4"/>
    <sheet name="Pengembangan Detil" sheetId="16" r:id="rId5"/>
    <sheet name="Pengelolaan Tahun Grafik" sheetId="31" r:id="rId6"/>
    <sheet name="Pengelolaan Rekap Tahun" sheetId="23" r:id="rId7"/>
    <sheet name="Pengelolaan Detil" sheetId="18" r:id="rId8"/>
    <sheet name="Pengelolaan Pihak Grafik" sheetId="32" r:id="rId9"/>
    <sheet name="Pengelolaan Pihak Tahun Grafik" sheetId="33" r:id="rId10"/>
    <sheet name="Pengelolaan Rekap Pihak" sheetId="29" r:id="rId11"/>
    <sheet name="Pengelolaan R Pihak 15" sheetId="24" state="hidden" r:id="rId12"/>
    <sheet name="Pengelolaan Detil 2015" sheetId="17" r:id="rId13"/>
    <sheet name="Pengelolaan R Pihak 16" sheetId="25" state="hidden" r:id="rId14"/>
    <sheet name="Pengelolaan Detil 2016" sheetId="19" r:id="rId15"/>
    <sheet name="Pengelolaan R Pihak 17" sheetId="26" state="hidden" r:id="rId16"/>
    <sheet name="Pengelolaan Detil 2017" sheetId="20" r:id="rId17"/>
    <sheet name="Pengelolaan R Pihak 18" sheetId="27" state="hidden" r:id="rId18"/>
    <sheet name="Pengelolaan Detil 2018" sheetId="21" r:id="rId19"/>
    <sheet name="Pengelolaan R Pihak 19" sheetId="28" state="hidden" r:id="rId20"/>
    <sheet name="Pengelolaan Detil 2019" sheetId="22" r:id="rId21"/>
    <sheet name="Perhitungan Biaya" sheetId="34" r:id="rId22"/>
    <sheet name="Strategi dan Skenario" sheetId="36" r:id="rId23"/>
  </sheets>
  <calcPr calcId="124519"/>
</workbook>
</file>

<file path=xl/calcChain.xml><?xml version="1.0" encoding="utf-8"?>
<calcChain xmlns="http://schemas.openxmlformats.org/spreadsheetml/2006/main">
  <c r="G42" i="36"/>
  <c r="C24" i="32"/>
  <c r="C25" i="31"/>
  <c r="G25"/>
  <c r="F25"/>
  <c r="E25"/>
  <c r="D25"/>
  <c r="C44" i="30"/>
  <c r="C43"/>
  <c r="C42"/>
  <c r="C41"/>
  <c r="B44"/>
  <c r="B43"/>
  <c r="B42"/>
  <c r="B41"/>
  <c r="G53" i="36"/>
  <c r="F53"/>
  <c r="E53"/>
  <c r="D53"/>
  <c r="C53"/>
  <c r="G52"/>
  <c r="F52"/>
  <c r="E52"/>
  <c r="D52"/>
  <c r="C52"/>
  <c r="F50"/>
  <c r="E50"/>
  <c r="D50"/>
  <c r="C50"/>
  <c r="G51"/>
  <c r="F51"/>
  <c r="E51"/>
  <c r="D51"/>
  <c r="C51"/>
  <c r="G49"/>
  <c r="F49"/>
  <c r="E49"/>
  <c r="D49"/>
  <c r="C49"/>
  <c r="G43"/>
  <c r="F43"/>
  <c r="E43"/>
  <c r="D43"/>
  <c r="C43"/>
  <c r="C45" s="1"/>
  <c r="F42"/>
  <c r="E42"/>
  <c r="E45" s="1"/>
  <c r="D42"/>
  <c r="F41"/>
  <c r="G41" s="1"/>
  <c r="E41"/>
  <c r="D41"/>
  <c r="E32"/>
  <c r="F32" s="1"/>
  <c r="G32" s="1"/>
  <c r="E30"/>
  <c r="F30" s="1"/>
  <c r="G30" s="1"/>
  <c r="C35"/>
  <c r="D31"/>
  <c r="E31" s="1"/>
  <c r="D45" l="1"/>
  <c r="F45"/>
  <c r="G45"/>
  <c r="G50" s="1"/>
  <c r="D35"/>
  <c r="E35"/>
  <c r="F31"/>
  <c r="F35" l="1"/>
  <c r="G31"/>
  <c r="G35" s="1"/>
  <c r="A22" l="1"/>
  <c r="C22"/>
  <c r="D22"/>
  <c r="E22"/>
  <c r="F22"/>
  <c r="G22"/>
  <c r="C23"/>
  <c r="D23"/>
  <c r="E23"/>
  <c r="F23"/>
  <c r="G23"/>
  <c r="C24"/>
  <c r="D24"/>
  <c r="E24"/>
  <c r="F24"/>
  <c r="G24"/>
  <c r="A23"/>
  <c r="A24"/>
  <c r="B15"/>
  <c r="G14"/>
  <c r="F14"/>
  <c r="E14"/>
  <c r="D14"/>
  <c r="C14"/>
  <c r="B14"/>
  <c r="A14"/>
  <c r="G13"/>
  <c r="F13"/>
  <c r="E13"/>
  <c r="D13"/>
  <c r="C13"/>
  <c r="B13"/>
  <c r="A13"/>
  <c r="B12"/>
  <c r="A12"/>
  <c r="B11"/>
  <c r="G10"/>
  <c r="F10"/>
  <c r="E10"/>
  <c r="D10"/>
  <c r="C10"/>
  <c r="B10"/>
  <c r="A10"/>
  <c r="G9"/>
  <c r="F9"/>
  <c r="E9"/>
  <c r="D9"/>
  <c r="C9"/>
  <c r="B9"/>
  <c r="A9"/>
  <c r="G8"/>
  <c r="F8"/>
  <c r="E8"/>
  <c r="D8"/>
  <c r="C8"/>
  <c r="B8"/>
  <c r="A8"/>
  <c r="B7"/>
  <c r="A7"/>
  <c r="G6"/>
  <c r="F6"/>
  <c r="E6"/>
  <c r="D6"/>
  <c r="C6"/>
  <c r="C5"/>
  <c r="C50" i="34"/>
  <c r="C51" s="1"/>
  <c r="C47"/>
  <c r="C35"/>
  <c r="E48" s="1"/>
  <c r="C26"/>
  <c r="C25"/>
  <c r="C24"/>
  <c r="C23"/>
  <c r="C22"/>
  <c r="H25" i="31"/>
  <c r="H21"/>
  <c r="H22"/>
  <c r="C17" i="34" s="1"/>
  <c r="H23" i="31"/>
  <c r="H24"/>
  <c r="C19" i="34" s="1"/>
  <c r="H20" i="31"/>
  <c r="C16" i="34"/>
  <c r="C18"/>
  <c r="C15"/>
  <c r="B8"/>
  <c r="B16" s="1"/>
  <c r="B9"/>
  <c r="B17" s="1"/>
  <c r="B10"/>
  <c r="B18" s="1"/>
  <c r="B11"/>
  <c r="B19" s="1"/>
  <c r="B7"/>
  <c r="B15" s="1"/>
  <c r="G12" i="33"/>
  <c r="G8"/>
  <c r="G9"/>
  <c r="G10"/>
  <c r="G11"/>
  <c r="F3"/>
  <c r="F11"/>
  <c r="F10"/>
  <c r="F9"/>
  <c r="F8"/>
  <c r="F7"/>
  <c r="E3"/>
  <c r="E11"/>
  <c r="E12" s="1"/>
  <c r="E10"/>
  <c r="E9"/>
  <c r="E8"/>
  <c r="E7"/>
  <c r="D3"/>
  <c r="D11"/>
  <c r="D10"/>
  <c r="D9"/>
  <c r="D8"/>
  <c r="D7"/>
  <c r="C3"/>
  <c r="B3"/>
  <c r="B4"/>
  <c r="C11"/>
  <c r="C10"/>
  <c r="C9"/>
  <c r="C8"/>
  <c r="C7"/>
  <c r="F12"/>
  <c r="B12"/>
  <c r="B11"/>
  <c r="B10"/>
  <c r="B9"/>
  <c r="B8"/>
  <c r="B7"/>
  <c r="G2"/>
  <c r="A11"/>
  <c r="A10"/>
  <c r="A9"/>
  <c r="A8"/>
  <c r="A7"/>
  <c r="A12"/>
  <c r="F6"/>
  <c r="E6"/>
  <c r="D6"/>
  <c r="C6"/>
  <c r="B6"/>
  <c r="B5"/>
  <c r="A1"/>
  <c r="B23" i="32"/>
  <c r="B21"/>
  <c r="B19"/>
  <c r="H2"/>
  <c r="B16"/>
  <c r="B15"/>
  <c r="B14"/>
  <c r="A14"/>
  <c r="B13"/>
  <c r="A13"/>
  <c r="B12"/>
  <c r="A12"/>
  <c r="B11"/>
  <c r="B10"/>
  <c r="A10"/>
  <c r="B9"/>
  <c r="A9"/>
  <c r="B8"/>
  <c r="A8"/>
  <c r="B7"/>
  <c r="A7"/>
  <c r="G6"/>
  <c r="F6"/>
  <c r="E6"/>
  <c r="D6"/>
  <c r="C6"/>
  <c r="C5"/>
  <c r="A1"/>
  <c r="D18" i="31"/>
  <c r="E18"/>
  <c r="F18"/>
  <c r="G18"/>
  <c r="C18"/>
  <c r="D24"/>
  <c r="G14"/>
  <c r="G24" s="1"/>
  <c r="F14"/>
  <c r="F24" s="1"/>
  <c r="E14"/>
  <c r="E24" s="1"/>
  <c r="D14"/>
  <c r="G13"/>
  <c r="G15" s="1"/>
  <c r="F13"/>
  <c r="F15" s="1"/>
  <c r="E13"/>
  <c r="E15" s="1"/>
  <c r="D13"/>
  <c r="D15" s="1"/>
  <c r="G10"/>
  <c r="G22" s="1"/>
  <c r="F10"/>
  <c r="F22" s="1"/>
  <c r="E10"/>
  <c r="E22" s="1"/>
  <c r="D10"/>
  <c r="D22" s="1"/>
  <c r="G9"/>
  <c r="G21" s="1"/>
  <c r="F9"/>
  <c r="F21" s="1"/>
  <c r="E9"/>
  <c r="E21" s="1"/>
  <c r="D9"/>
  <c r="D21" s="1"/>
  <c r="G8"/>
  <c r="G11" s="1"/>
  <c r="G16" s="1"/>
  <c r="F8"/>
  <c r="F11" s="1"/>
  <c r="F16" s="1"/>
  <c r="E8"/>
  <c r="E11" s="1"/>
  <c r="E16" s="1"/>
  <c r="D8"/>
  <c r="D11" s="1"/>
  <c r="D16" s="1"/>
  <c r="C14"/>
  <c r="C24" s="1"/>
  <c r="C13"/>
  <c r="C15" s="1"/>
  <c r="C10"/>
  <c r="C22" s="1"/>
  <c r="C9"/>
  <c r="C8"/>
  <c r="C20" s="1"/>
  <c r="H2"/>
  <c r="B11"/>
  <c r="B16"/>
  <c r="B15"/>
  <c r="B14"/>
  <c r="A14"/>
  <c r="B13"/>
  <c r="A13"/>
  <c r="B12"/>
  <c r="A12"/>
  <c r="B10"/>
  <c r="A10"/>
  <c r="B9"/>
  <c r="A9"/>
  <c r="B8"/>
  <c r="A8"/>
  <c r="B7"/>
  <c r="A7"/>
  <c r="G6"/>
  <c r="F6"/>
  <c r="E6"/>
  <c r="D6"/>
  <c r="C6"/>
  <c r="C5"/>
  <c r="A1"/>
  <c r="C37" i="30"/>
  <c r="B26"/>
  <c r="F14"/>
  <c r="E14"/>
  <c r="D14"/>
  <c r="C14"/>
  <c r="F13"/>
  <c r="E13"/>
  <c r="D13"/>
  <c r="D15" s="1"/>
  <c r="F10"/>
  <c r="E10"/>
  <c r="D10"/>
  <c r="F9"/>
  <c r="E9"/>
  <c r="D9"/>
  <c r="F8"/>
  <c r="E8"/>
  <c r="D8"/>
  <c r="G2"/>
  <c r="C27" s="1"/>
  <c r="C13"/>
  <c r="C10"/>
  <c r="C9"/>
  <c r="C8"/>
  <c r="B16"/>
  <c r="B15"/>
  <c r="B14"/>
  <c r="A14"/>
  <c r="B13"/>
  <c r="A13"/>
  <c r="B12"/>
  <c r="A12"/>
  <c r="B11"/>
  <c r="B10"/>
  <c r="A10"/>
  <c r="B9"/>
  <c r="A9"/>
  <c r="B8"/>
  <c r="A8"/>
  <c r="B7"/>
  <c r="A7"/>
  <c r="G39" i="29"/>
  <c r="F39"/>
  <c r="E39"/>
  <c r="D39"/>
  <c r="C39"/>
  <c r="G38"/>
  <c r="F38"/>
  <c r="E38"/>
  <c r="E40" s="1"/>
  <c r="E14" i="32" s="1"/>
  <c r="D38" i="29"/>
  <c r="C38"/>
  <c r="G37"/>
  <c r="G40" s="1"/>
  <c r="G14" i="32" s="1"/>
  <c r="F37" i="29"/>
  <c r="E37"/>
  <c r="D37"/>
  <c r="C37"/>
  <c r="G34"/>
  <c r="F34"/>
  <c r="E34"/>
  <c r="D34"/>
  <c r="C34"/>
  <c r="H34" s="1"/>
  <c r="G33"/>
  <c r="F33"/>
  <c r="E33"/>
  <c r="D33"/>
  <c r="C33"/>
  <c r="G32"/>
  <c r="F32"/>
  <c r="E32"/>
  <c r="D32"/>
  <c r="C32"/>
  <c r="G31"/>
  <c r="G35" s="1"/>
  <c r="F31"/>
  <c r="E31"/>
  <c r="D31"/>
  <c r="C31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H23" s="1"/>
  <c r="G22"/>
  <c r="F22"/>
  <c r="E22"/>
  <c r="D22"/>
  <c r="C22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C20" s="1"/>
  <c r="C9" i="32" s="1"/>
  <c r="G15" i="29"/>
  <c r="F15"/>
  <c r="E15"/>
  <c r="D15"/>
  <c r="C15"/>
  <c r="H2"/>
  <c r="C10"/>
  <c r="D10"/>
  <c r="H10" s="1"/>
  <c r="E10"/>
  <c r="F10"/>
  <c r="G10"/>
  <c r="C11"/>
  <c r="D11"/>
  <c r="E11"/>
  <c r="F11"/>
  <c r="G11"/>
  <c r="C12"/>
  <c r="D12"/>
  <c r="E12"/>
  <c r="F12"/>
  <c r="H12" s="1"/>
  <c r="G12"/>
  <c r="D9"/>
  <c r="E9"/>
  <c r="H9" s="1"/>
  <c r="F9"/>
  <c r="G9"/>
  <c r="C9"/>
  <c r="D6"/>
  <c r="B20" i="32" s="1"/>
  <c r="E6" i="29"/>
  <c r="F6"/>
  <c r="B22" i="32" s="1"/>
  <c r="G6" i="29"/>
  <c r="C6"/>
  <c r="B42"/>
  <c r="B41"/>
  <c r="B40"/>
  <c r="H39"/>
  <c r="B39"/>
  <c r="A39"/>
  <c r="B38"/>
  <c r="A38"/>
  <c r="B37"/>
  <c r="A37"/>
  <c r="B36"/>
  <c r="A36"/>
  <c r="B35"/>
  <c r="B34"/>
  <c r="A34"/>
  <c r="B33"/>
  <c r="A33"/>
  <c r="B32"/>
  <c r="A32"/>
  <c r="B31"/>
  <c r="A31"/>
  <c r="B30"/>
  <c r="A30"/>
  <c r="B29"/>
  <c r="A29"/>
  <c r="B28"/>
  <c r="B27"/>
  <c r="B26"/>
  <c r="A26"/>
  <c r="B25"/>
  <c r="A25"/>
  <c r="B24"/>
  <c r="A24"/>
  <c r="B23"/>
  <c r="A23"/>
  <c r="F27"/>
  <c r="F10" i="32" s="1"/>
  <c r="B22" i="29"/>
  <c r="A22"/>
  <c r="B21"/>
  <c r="A21"/>
  <c r="B20"/>
  <c r="B19"/>
  <c r="A19"/>
  <c r="H18"/>
  <c r="B18"/>
  <c r="A18"/>
  <c r="B17"/>
  <c r="A17"/>
  <c r="B16"/>
  <c r="A16"/>
  <c r="B15"/>
  <c r="A15"/>
  <c r="B14"/>
  <c r="A14"/>
  <c r="G13"/>
  <c r="G8" i="32" s="1"/>
  <c r="B13" i="29"/>
  <c r="B12"/>
  <c r="A12"/>
  <c r="B11"/>
  <c r="A11"/>
  <c r="B10"/>
  <c r="A10"/>
  <c r="F13"/>
  <c r="F8" i="32" s="1"/>
  <c r="B9" i="29"/>
  <c r="A9"/>
  <c r="B8"/>
  <c r="A8"/>
  <c r="B7"/>
  <c r="A7"/>
  <c r="C5"/>
  <c r="A1"/>
  <c r="G39" i="28"/>
  <c r="F39"/>
  <c r="E39"/>
  <c r="D39"/>
  <c r="C39"/>
  <c r="G38"/>
  <c r="G40" s="1"/>
  <c r="F38"/>
  <c r="E38"/>
  <c r="D38"/>
  <c r="C38"/>
  <c r="C40" s="1"/>
  <c r="G37"/>
  <c r="F37"/>
  <c r="E37"/>
  <c r="D37"/>
  <c r="C37"/>
  <c r="G34"/>
  <c r="F34"/>
  <c r="E34"/>
  <c r="E35" s="1"/>
  <c r="E41" s="1"/>
  <c r="D34"/>
  <c r="C34"/>
  <c r="G33"/>
  <c r="F33"/>
  <c r="F35" s="1"/>
  <c r="F41" s="1"/>
  <c r="E33"/>
  <c r="D33"/>
  <c r="C33"/>
  <c r="G32"/>
  <c r="G35" s="1"/>
  <c r="F32"/>
  <c r="E32"/>
  <c r="D32"/>
  <c r="C32"/>
  <c r="H32" s="1"/>
  <c r="G31"/>
  <c r="F31"/>
  <c r="E31"/>
  <c r="D31"/>
  <c r="D35" s="1"/>
  <c r="C31"/>
  <c r="G26"/>
  <c r="F26"/>
  <c r="E26"/>
  <c r="H26" s="1"/>
  <c r="D26"/>
  <c r="C26"/>
  <c r="G25"/>
  <c r="F25"/>
  <c r="H25" s="1"/>
  <c r="E25"/>
  <c r="D25"/>
  <c r="C25"/>
  <c r="G24"/>
  <c r="G27" s="1"/>
  <c r="F24"/>
  <c r="E24"/>
  <c r="D24"/>
  <c r="C24"/>
  <c r="C27" s="1"/>
  <c r="G23"/>
  <c r="F23"/>
  <c r="E23"/>
  <c r="D23"/>
  <c r="H23" s="1"/>
  <c r="C23"/>
  <c r="G22"/>
  <c r="F22"/>
  <c r="E22"/>
  <c r="D22"/>
  <c r="C22"/>
  <c r="G19"/>
  <c r="F19"/>
  <c r="E19"/>
  <c r="D19"/>
  <c r="C19"/>
  <c r="G18"/>
  <c r="F18"/>
  <c r="E18"/>
  <c r="D18"/>
  <c r="C18"/>
  <c r="H18" s="1"/>
  <c r="G17"/>
  <c r="F17"/>
  <c r="E17"/>
  <c r="D17"/>
  <c r="H17" s="1"/>
  <c r="C17"/>
  <c r="G16"/>
  <c r="F16"/>
  <c r="E16"/>
  <c r="E20" s="1"/>
  <c r="D16"/>
  <c r="C16"/>
  <c r="G15"/>
  <c r="F15"/>
  <c r="F20" s="1"/>
  <c r="E15"/>
  <c r="D15"/>
  <c r="C15"/>
  <c r="G12"/>
  <c r="G13" s="1"/>
  <c r="F12"/>
  <c r="E12"/>
  <c r="D12"/>
  <c r="C12"/>
  <c r="H12" s="1"/>
  <c r="G11"/>
  <c r="F11"/>
  <c r="E11"/>
  <c r="D11"/>
  <c r="H11" s="1"/>
  <c r="C11"/>
  <c r="G10"/>
  <c r="F10"/>
  <c r="E10"/>
  <c r="D10"/>
  <c r="C10"/>
  <c r="G9"/>
  <c r="F9"/>
  <c r="H9" s="1"/>
  <c r="E9"/>
  <c r="D9"/>
  <c r="C9"/>
  <c r="G6"/>
  <c r="F6"/>
  <c r="E6"/>
  <c r="D6"/>
  <c r="C6"/>
  <c r="C5"/>
  <c r="A3"/>
  <c r="H2"/>
  <c r="B42"/>
  <c r="B41"/>
  <c r="E40"/>
  <c r="B40"/>
  <c r="H39"/>
  <c r="B39"/>
  <c r="A39"/>
  <c r="B38"/>
  <c r="A38"/>
  <c r="F40"/>
  <c r="D40"/>
  <c r="B37"/>
  <c r="A37"/>
  <c r="B36"/>
  <c r="A36"/>
  <c r="B35"/>
  <c r="H34"/>
  <c r="B34"/>
  <c r="A34"/>
  <c r="H33"/>
  <c r="B33"/>
  <c r="A33"/>
  <c r="B32"/>
  <c r="A32"/>
  <c r="H31"/>
  <c r="B31"/>
  <c r="A31"/>
  <c r="B30"/>
  <c r="A30"/>
  <c r="B29"/>
  <c r="A29"/>
  <c r="B28"/>
  <c r="D27"/>
  <c r="B27"/>
  <c r="B26"/>
  <c r="A26"/>
  <c r="B25"/>
  <c r="A25"/>
  <c r="H24"/>
  <c r="B24"/>
  <c r="A24"/>
  <c r="B23"/>
  <c r="A23"/>
  <c r="E27"/>
  <c r="B22"/>
  <c r="A22"/>
  <c r="B21"/>
  <c r="A21"/>
  <c r="B20"/>
  <c r="H19"/>
  <c r="B19"/>
  <c r="A19"/>
  <c r="B18"/>
  <c r="A18"/>
  <c r="B17"/>
  <c r="A17"/>
  <c r="B16"/>
  <c r="A16"/>
  <c r="G20"/>
  <c r="B15"/>
  <c r="A15"/>
  <c r="B14"/>
  <c r="A14"/>
  <c r="F13"/>
  <c r="B13"/>
  <c r="B12"/>
  <c r="A12"/>
  <c r="B11"/>
  <c r="A11"/>
  <c r="H10"/>
  <c r="B10"/>
  <c r="A10"/>
  <c r="E13"/>
  <c r="B9"/>
  <c r="A9"/>
  <c r="B8"/>
  <c r="A8"/>
  <c r="B7"/>
  <c r="A7"/>
  <c r="A1"/>
  <c r="G39" i="27"/>
  <c r="G40" s="1"/>
  <c r="F39"/>
  <c r="E39"/>
  <c r="D39"/>
  <c r="C39"/>
  <c r="H39" s="1"/>
  <c r="G38"/>
  <c r="F38"/>
  <c r="E38"/>
  <c r="D38"/>
  <c r="H38" s="1"/>
  <c r="C38"/>
  <c r="G37"/>
  <c r="F37"/>
  <c r="E37"/>
  <c r="D37"/>
  <c r="C37"/>
  <c r="C40" s="1"/>
  <c r="G34"/>
  <c r="F34"/>
  <c r="H34" s="1"/>
  <c r="E34"/>
  <c r="D34"/>
  <c r="C34"/>
  <c r="G33"/>
  <c r="F33"/>
  <c r="E33"/>
  <c r="D33"/>
  <c r="C33"/>
  <c r="H33" s="1"/>
  <c r="G32"/>
  <c r="F32"/>
  <c r="E32"/>
  <c r="D32"/>
  <c r="H32" s="1"/>
  <c r="C32"/>
  <c r="G31"/>
  <c r="F31"/>
  <c r="E31"/>
  <c r="E35" s="1"/>
  <c r="E41" s="1"/>
  <c r="D31"/>
  <c r="C31"/>
  <c r="G26"/>
  <c r="F26"/>
  <c r="H26" s="1"/>
  <c r="E26"/>
  <c r="D26"/>
  <c r="C26"/>
  <c r="G25"/>
  <c r="G27" s="1"/>
  <c r="F25"/>
  <c r="E25"/>
  <c r="D25"/>
  <c r="C25"/>
  <c r="H25" s="1"/>
  <c r="G24"/>
  <c r="F24"/>
  <c r="E24"/>
  <c r="D24"/>
  <c r="C24"/>
  <c r="G23"/>
  <c r="F23"/>
  <c r="E23"/>
  <c r="E27" s="1"/>
  <c r="D23"/>
  <c r="C23"/>
  <c r="H23" s="1"/>
  <c r="G22"/>
  <c r="F22"/>
  <c r="F27" s="1"/>
  <c r="E22"/>
  <c r="D22"/>
  <c r="D27" s="1"/>
  <c r="C22"/>
  <c r="G19"/>
  <c r="F19"/>
  <c r="E19"/>
  <c r="D19"/>
  <c r="C19"/>
  <c r="G18"/>
  <c r="F18"/>
  <c r="E18"/>
  <c r="D18"/>
  <c r="H18" s="1"/>
  <c r="C18"/>
  <c r="G17"/>
  <c r="F17"/>
  <c r="E17"/>
  <c r="H17" s="1"/>
  <c r="D17"/>
  <c r="C17"/>
  <c r="G16"/>
  <c r="F16"/>
  <c r="F20" s="1"/>
  <c r="E16"/>
  <c r="D16"/>
  <c r="H16" s="1"/>
  <c r="C16"/>
  <c r="G15"/>
  <c r="F15"/>
  <c r="E15"/>
  <c r="E20" s="1"/>
  <c r="D15"/>
  <c r="C15"/>
  <c r="C20" s="1"/>
  <c r="G12"/>
  <c r="F12"/>
  <c r="E12"/>
  <c r="D12"/>
  <c r="H12" s="1"/>
  <c r="C12"/>
  <c r="G11"/>
  <c r="F11"/>
  <c r="E11"/>
  <c r="D11"/>
  <c r="C11"/>
  <c r="H11" s="1"/>
  <c r="G10"/>
  <c r="F10"/>
  <c r="F13" s="1"/>
  <c r="F28" s="1"/>
  <c r="E10"/>
  <c r="D10"/>
  <c r="C10"/>
  <c r="G9"/>
  <c r="G13" s="1"/>
  <c r="F9"/>
  <c r="E9"/>
  <c r="D9"/>
  <c r="C9"/>
  <c r="C13" s="1"/>
  <c r="G6"/>
  <c r="F6"/>
  <c r="E6"/>
  <c r="D6"/>
  <c r="C6"/>
  <c r="C5"/>
  <c r="H2"/>
  <c r="A3"/>
  <c r="B42"/>
  <c r="B41"/>
  <c r="E40"/>
  <c r="B40"/>
  <c r="B39"/>
  <c r="A39"/>
  <c r="B38"/>
  <c r="A38"/>
  <c r="F40"/>
  <c r="B37"/>
  <c r="A37"/>
  <c r="B36"/>
  <c r="A36"/>
  <c r="F35"/>
  <c r="F41" s="1"/>
  <c r="B35"/>
  <c r="B34"/>
  <c r="A34"/>
  <c r="B33"/>
  <c r="A33"/>
  <c r="B32"/>
  <c r="A32"/>
  <c r="G35"/>
  <c r="B31"/>
  <c r="A31"/>
  <c r="B30"/>
  <c r="A30"/>
  <c r="B29"/>
  <c r="A29"/>
  <c r="B28"/>
  <c r="C27"/>
  <c r="B27"/>
  <c r="B26"/>
  <c r="A26"/>
  <c r="B25"/>
  <c r="A25"/>
  <c r="H24"/>
  <c r="B24"/>
  <c r="A24"/>
  <c r="B23"/>
  <c r="A23"/>
  <c r="H22"/>
  <c r="B22"/>
  <c r="A22"/>
  <c r="B21"/>
  <c r="A21"/>
  <c r="B20"/>
  <c r="H19"/>
  <c r="B19"/>
  <c r="A19"/>
  <c r="B18"/>
  <c r="A18"/>
  <c r="B17"/>
  <c r="A17"/>
  <c r="B16"/>
  <c r="A16"/>
  <c r="G20"/>
  <c r="B15"/>
  <c r="A15"/>
  <c r="B14"/>
  <c r="A14"/>
  <c r="E13"/>
  <c r="B13"/>
  <c r="B12"/>
  <c r="A12"/>
  <c r="B11"/>
  <c r="A11"/>
  <c r="H10"/>
  <c r="B10"/>
  <c r="A10"/>
  <c r="D13"/>
  <c r="B9"/>
  <c r="A9"/>
  <c r="B8"/>
  <c r="A8"/>
  <c r="B7"/>
  <c r="A7"/>
  <c r="A1"/>
  <c r="G39" i="26"/>
  <c r="F39"/>
  <c r="E39"/>
  <c r="D39"/>
  <c r="C39"/>
  <c r="G38"/>
  <c r="F38"/>
  <c r="E38"/>
  <c r="D38"/>
  <c r="C38"/>
  <c r="G37"/>
  <c r="F37"/>
  <c r="E37"/>
  <c r="D37"/>
  <c r="C37"/>
  <c r="G34"/>
  <c r="F34"/>
  <c r="E34"/>
  <c r="D34"/>
  <c r="C34"/>
  <c r="G33"/>
  <c r="F33"/>
  <c r="E33"/>
  <c r="D33"/>
  <c r="C33"/>
  <c r="G32"/>
  <c r="F32"/>
  <c r="E32"/>
  <c r="D32"/>
  <c r="C32"/>
  <c r="G31"/>
  <c r="F31"/>
  <c r="E31"/>
  <c r="D31"/>
  <c r="C31"/>
  <c r="G26"/>
  <c r="F26"/>
  <c r="E26"/>
  <c r="D26"/>
  <c r="C26"/>
  <c r="G25"/>
  <c r="F25"/>
  <c r="E25"/>
  <c r="D25"/>
  <c r="C25"/>
  <c r="G24"/>
  <c r="F24"/>
  <c r="E24"/>
  <c r="D24"/>
  <c r="C24"/>
  <c r="G23"/>
  <c r="F23"/>
  <c r="E23"/>
  <c r="D23"/>
  <c r="C23"/>
  <c r="G22"/>
  <c r="F22"/>
  <c r="E22"/>
  <c r="D22"/>
  <c r="C22"/>
  <c r="G19"/>
  <c r="F19"/>
  <c r="E19"/>
  <c r="D19"/>
  <c r="C19"/>
  <c r="G18"/>
  <c r="F18"/>
  <c r="E18"/>
  <c r="D18"/>
  <c r="C18"/>
  <c r="G17"/>
  <c r="F17"/>
  <c r="E17"/>
  <c r="D17"/>
  <c r="C17"/>
  <c r="G16"/>
  <c r="F16"/>
  <c r="E16"/>
  <c r="D16"/>
  <c r="C16"/>
  <c r="G15"/>
  <c r="F15"/>
  <c r="E15"/>
  <c r="D15"/>
  <c r="C15"/>
  <c r="G12"/>
  <c r="F12"/>
  <c r="E12"/>
  <c r="D12"/>
  <c r="C12"/>
  <c r="G11"/>
  <c r="F11"/>
  <c r="E11"/>
  <c r="D11"/>
  <c r="C11"/>
  <c r="G10"/>
  <c r="F10"/>
  <c r="E10"/>
  <c r="D10"/>
  <c r="C10"/>
  <c r="G9"/>
  <c r="F9"/>
  <c r="E9"/>
  <c r="D9"/>
  <c r="C9"/>
  <c r="G6"/>
  <c r="F6"/>
  <c r="E6"/>
  <c r="D6"/>
  <c r="C6"/>
  <c r="C5"/>
  <c r="A3"/>
  <c r="H2"/>
  <c r="B42"/>
  <c r="B41"/>
  <c r="D40"/>
  <c r="B40"/>
  <c r="H39"/>
  <c r="B39"/>
  <c r="A39"/>
  <c r="H38"/>
  <c r="B38"/>
  <c r="A38"/>
  <c r="G40"/>
  <c r="F40"/>
  <c r="E40"/>
  <c r="H37"/>
  <c r="B37"/>
  <c r="A37"/>
  <c r="B36"/>
  <c r="A36"/>
  <c r="E35"/>
  <c r="B35"/>
  <c r="H34"/>
  <c r="B34"/>
  <c r="A34"/>
  <c r="H33"/>
  <c r="B33"/>
  <c r="A33"/>
  <c r="H32"/>
  <c r="B32"/>
  <c r="A32"/>
  <c r="G35"/>
  <c r="G41" s="1"/>
  <c r="F35"/>
  <c r="F41" s="1"/>
  <c r="D35"/>
  <c r="D41" s="1"/>
  <c r="C35"/>
  <c r="B31"/>
  <c r="A31"/>
  <c r="B30"/>
  <c r="A30"/>
  <c r="B29"/>
  <c r="A29"/>
  <c r="B28"/>
  <c r="G27"/>
  <c r="C27"/>
  <c r="B27"/>
  <c r="H26"/>
  <c r="B26"/>
  <c r="A26"/>
  <c r="H25"/>
  <c r="B25"/>
  <c r="A25"/>
  <c r="H24"/>
  <c r="B24"/>
  <c r="A24"/>
  <c r="H23"/>
  <c r="B23"/>
  <c r="A23"/>
  <c r="F27"/>
  <c r="E27"/>
  <c r="D27"/>
  <c r="B22"/>
  <c r="A22"/>
  <c r="B21"/>
  <c r="A21"/>
  <c r="D20"/>
  <c r="B20"/>
  <c r="H19"/>
  <c r="B19"/>
  <c r="A19"/>
  <c r="H18"/>
  <c r="B18"/>
  <c r="A18"/>
  <c r="H17"/>
  <c r="B17"/>
  <c r="A17"/>
  <c r="H16"/>
  <c r="B16"/>
  <c r="A16"/>
  <c r="G20"/>
  <c r="F20"/>
  <c r="E20"/>
  <c r="H15"/>
  <c r="H20" s="1"/>
  <c r="B15"/>
  <c r="A15"/>
  <c r="B14"/>
  <c r="A14"/>
  <c r="E13"/>
  <c r="B13"/>
  <c r="H12"/>
  <c r="B12"/>
  <c r="A12"/>
  <c r="H11"/>
  <c r="B11"/>
  <c r="A11"/>
  <c r="H10"/>
  <c r="B10"/>
  <c r="A10"/>
  <c r="G13"/>
  <c r="F13"/>
  <c r="D13"/>
  <c r="C13"/>
  <c r="B9"/>
  <c r="A9"/>
  <c r="B8"/>
  <c r="A8"/>
  <c r="B7"/>
  <c r="A7"/>
  <c r="A1"/>
  <c r="G39" i="25"/>
  <c r="F39"/>
  <c r="E39"/>
  <c r="D39"/>
  <c r="C39"/>
  <c r="G38"/>
  <c r="G40" s="1"/>
  <c r="F38"/>
  <c r="E38"/>
  <c r="D38"/>
  <c r="C38"/>
  <c r="C40" s="1"/>
  <c r="G37"/>
  <c r="F37"/>
  <c r="E37"/>
  <c r="D37"/>
  <c r="C37"/>
  <c r="G34"/>
  <c r="F34"/>
  <c r="E34"/>
  <c r="H34" s="1"/>
  <c r="D34"/>
  <c r="C34"/>
  <c r="G33"/>
  <c r="F33"/>
  <c r="H33" s="1"/>
  <c r="E33"/>
  <c r="D33"/>
  <c r="C33"/>
  <c r="G32"/>
  <c r="G35" s="1"/>
  <c r="G41" s="1"/>
  <c r="F32"/>
  <c r="E32"/>
  <c r="D32"/>
  <c r="C32"/>
  <c r="G31"/>
  <c r="F31"/>
  <c r="E31"/>
  <c r="D31"/>
  <c r="H31" s="1"/>
  <c r="C31"/>
  <c r="G26"/>
  <c r="F26"/>
  <c r="E26"/>
  <c r="D26"/>
  <c r="C26"/>
  <c r="G25"/>
  <c r="F25"/>
  <c r="H25" s="1"/>
  <c r="E25"/>
  <c r="D25"/>
  <c r="C25"/>
  <c r="G24"/>
  <c r="F24"/>
  <c r="E24"/>
  <c r="D24"/>
  <c r="C24"/>
  <c r="H24" s="1"/>
  <c r="G23"/>
  <c r="F23"/>
  <c r="E23"/>
  <c r="D23"/>
  <c r="D27" s="1"/>
  <c r="C23"/>
  <c r="G22"/>
  <c r="F22"/>
  <c r="E22"/>
  <c r="E27" s="1"/>
  <c r="D22"/>
  <c r="C22"/>
  <c r="G19"/>
  <c r="F19"/>
  <c r="H19" s="1"/>
  <c r="E19"/>
  <c r="D19"/>
  <c r="C19"/>
  <c r="G18"/>
  <c r="G20" s="1"/>
  <c r="F18"/>
  <c r="E18"/>
  <c r="D18"/>
  <c r="C18"/>
  <c r="G17"/>
  <c r="F17"/>
  <c r="E17"/>
  <c r="D17"/>
  <c r="C17"/>
  <c r="G16"/>
  <c r="F16"/>
  <c r="E16"/>
  <c r="H16" s="1"/>
  <c r="D16"/>
  <c r="C16"/>
  <c r="G15"/>
  <c r="F15"/>
  <c r="F20" s="1"/>
  <c r="E15"/>
  <c r="D15"/>
  <c r="C15"/>
  <c r="G12"/>
  <c r="F12"/>
  <c r="E12"/>
  <c r="D12"/>
  <c r="C12"/>
  <c r="H12" s="1"/>
  <c r="G11"/>
  <c r="F11"/>
  <c r="E11"/>
  <c r="D11"/>
  <c r="C11"/>
  <c r="H11" s="1"/>
  <c r="G10"/>
  <c r="F10"/>
  <c r="E10"/>
  <c r="H10" s="1"/>
  <c r="D10"/>
  <c r="D13" s="1"/>
  <c r="C10"/>
  <c r="G9"/>
  <c r="F9"/>
  <c r="F13" s="1"/>
  <c r="F28" s="1"/>
  <c r="E9"/>
  <c r="E13" s="1"/>
  <c r="D9"/>
  <c r="C9"/>
  <c r="G6"/>
  <c r="F6"/>
  <c r="E6"/>
  <c r="D6"/>
  <c r="C6"/>
  <c r="A3" i="24"/>
  <c r="A3" i="25"/>
  <c r="C5"/>
  <c r="H2"/>
  <c r="B42"/>
  <c r="B41"/>
  <c r="E40"/>
  <c r="B40"/>
  <c r="H39"/>
  <c r="B39"/>
  <c r="A39"/>
  <c r="H38"/>
  <c r="B38"/>
  <c r="A38"/>
  <c r="F40"/>
  <c r="D40"/>
  <c r="B37"/>
  <c r="A37"/>
  <c r="B36"/>
  <c r="A36"/>
  <c r="F35"/>
  <c r="C35"/>
  <c r="B35"/>
  <c r="B34"/>
  <c r="A34"/>
  <c r="B33"/>
  <c r="A33"/>
  <c r="H32"/>
  <c r="B32"/>
  <c r="A32"/>
  <c r="E35"/>
  <c r="E41" s="1"/>
  <c r="D35"/>
  <c r="D41" s="1"/>
  <c r="B31"/>
  <c r="A31"/>
  <c r="B30"/>
  <c r="A30"/>
  <c r="B29"/>
  <c r="A29"/>
  <c r="B28"/>
  <c r="B27"/>
  <c r="H26"/>
  <c r="B26"/>
  <c r="A26"/>
  <c r="B25"/>
  <c r="A25"/>
  <c r="B24"/>
  <c r="A24"/>
  <c r="H23"/>
  <c r="B23"/>
  <c r="A23"/>
  <c r="G27"/>
  <c r="F27"/>
  <c r="B22"/>
  <c r="A22"/>
  <c r="B21"/>
  <c r="A21"/>
  <c r="E20"/>
  <c r="B20"/>
  <c r="B19"/>
  <c r="A19"/>
  <c r="H18"/>
  <c r="B18"/>
  <c r="A18"/>
  <c r="H17"/>
  <c r="B17"/>
  <c r="A17"/>
  <c r="B16"/>
  <c r="A16"/>
  <c r="D20"/>
  <c r="C20"/>
  <c r="B15"/>
  <c r="A15"/>
  <c r="B14"/>
  <c r="A14"/>
  <c r="B13"/>
  <c r="B12"/>
  <c r="A12"/>
  <c r="B11"/>
  <c r="A11"/>
  <c r="B10"/>
  <c r="A10"/>
  <c r="G13"/>
  <c r="H9"/>
  <c r="B9"/>
  <c r="A9"/>
  <c r="B8"/>
  <c r="A8"/>
  <c r="B7"/>
  <c r="A7"/>
  <c r="A1"/>
  <c r="G39" i="24"/>
  <c r="F39"/>
  <c r="E39"/>
  <c r="D39"/>
  <c r="C39"/>
  <c r="C40" s="1"/>
  <c r="G38"/>
  <c r="F38"/>
  <c r="E38"/>
  <c r="D38"/>
  <c r="D40" s="1"/>
  <c r="C38"/>
  <c r="G37"/>
  <c r="G40" s="1"/>
  <c r="F37"/>
  <c r="E37"/>
  <c r="E40" s="1"/>
  <c r="D37"/>
  <c r="C37"/>
  <c r="G34"/>
  <c r="F34"/>
  <c r="E34"/>
  <c r="D34"/>
  <c r="C34"/>
  <c r="G33"/>
  <c r="F33"/>
  <c r="E33"/>
  <c r="D33"/>
  <c r="C33"/>
  <c r="C35" s="1"/>
  <c r="G32"/>
  <c r="F32"/>
  <c r="F35" s="1"/>
  <c r="E32"/>
  <c r="D32"/>
  <c r="D35" s="1"/>
  <c r="C32"/>
  <c r="G31"/>
  <c r="G35" s="1"/>
  <c r="F31"/>
  <c r="E31"/>
  <c r="E35" s="1"/>
  <c r="D31"/>
  <c r="C31"/>
  <c r="G26"/>
  <c r="F26"/>
  <c r="E26"/>
  <c r="D26"/>
  <c r="H26" s="1"/>
  <c r="C26"/>
  <c r="G25"/>
  <c r="F25"/>
  <c r="E25"/>
  <c r="D25"/>
  <c r="C25"/>
  <c r="G24"/>
  <c r="F24"/>
  <c r="E24"/>
  <c r="D24"/>
  <c r="H24" s="1"/>
  <c r="C24"/>
  <c r="G23"/>
  <c r="G27" s="1"/>
  <c r="F23"/>
  <c r="E23"/>
  <c r="D23"/>
  <c r="C23"/>
  <c r="G22"/>
  <c r="F22"/>
  <c r="H22" s="1"/>
  <c r="E22"/>
  <c r="D22"/>
  <c r="C22"/>
  <c r="C27" s="1"/>
  <c r="G19"/>
  <c r="F19"/>
  <c r="E19"/>
  <c r="D19"/>
  <c r="C19"/>
  <c r="H19" s="1"/>
  <c r="G18"/>
  <c r="F18"/>
  <c r="E18"/>
  <c r="D18"/>
  <c r="C18"/>
  <c r="G17"/>
  <c r="F17"/>
  <c r="E17"/>
  <c r="H17" s="1"/>
  <c r="D17"/>
  <c r="C17"/>
  <c r="G16"/>
  <c r="F16"/>
  <c r="E16"/>
  <c r="D16"/>
  <c r="C16"/>
  <c r="G15"/>
  <c r="F15"/>
  <c r="E15"/>
  <c r="E20" s="1"/>
  <c r="D15"/>
  <c r="D20" s="1"/>
  <c r="C15"/>
  <c r="C20" s="1"/>
  <c r="G12"/>
  <c r="F12"/>
  <c r="E12"/>
  <c r="D12"/>
  <c r="H12" s="1"/>
  <c r="C12"/>
  <c r="G11"/>
  <c r="F11"/>
  <c r="E11"/>
  <c r="D11"/>
  <c r="C11"/>
  <c r="G10"/>
  <c r="F10"/>
  <c r="F13" s="1"/>
  <c r="E10"/>
  <c r="D10"/>
  <c r="C10"/>
  <c r="G9"/>
  <c r="G13" s="1"/>
  <c r="F9"/>
  <c r="E9"/>
  <c r="E13" s="1"/>
  <c r="D9"/>
  <c r="D13" s="1"/>
  <c r="C9"/>
  <c r="C13" s="1"/>
  <c r="G6"/>
  <c r="F6"/>
  <c r="E6"/>
  <c r="D6"/>
  <c r="C6"/>
  <c r="C5"/>
  <c r="F40"/>
  <c r="H33"/>
  <c r="H25"/>
  <c r="G20"/>
  <c r="F20"/>
  <c r="H9"/>
  <c r="H2"/>
  <c r="H23"/>
  <c r="B42"/>
  <c r="B41"/>
  <c r="B40"/>
  <c r="B39"/>
  <c r="A39"/>
  <c r="B38"/>
  <c r="A38"/>
  <c r="B37"/>
  <c r="A37"/>
  <c r="B36"/>
  <c r="A36"/>
  <c r="B35"/>
  <c r="H34"/>
  <c r="B34"/>
  <c r="A34"/>
  <c r="B33"/>
  <c r="A33"/>
  <c r="B32"/>
  <c r="A32"/>
  <c r="B31"/>
  <c r="A31"/>
  <c r="B30"/>
  <c r="A30"/>
  <c r="B29"/>
  <c r="A29"/>
  <c r="B28"/>
  <c r="B27"/>
  <c r="B26"/>
  <c r="A26"/>
  <c r="B25"/>
  <c r="A25"/>
  <c r="B24"/>
  <c r="A24"/>
  <c r="B23"/>
  <c r="A23"/>
  <c r="B22"/>
  <c r="A22"/>
  <c r="B21"/>
  <c r="A21"/>
  <c r="B20"/>
  <c r="B19"/>
  <c r="A19"/>
  <c r="B18"/>
  <c r="A18"/>
  <c r="B17"/>
  <c r="A17"/>
  <c r="B16"/>
  <c r="A16"/>
  <c r="B15"/>
  <c r="A15"/>
  <c r="B14"/>
  <c r="A14"/>
  <c r="B13"/>
  <c r="B12"/>
  <c r="A12"/>
  <c r="B11"/>
  <c r="A11"/>
  <c r="B10"/>
  <c r="A10"/>
  <c r="B9"/>
  <c r="A9"/>
  <c r="B8"/>
  <c r="A8"/>
  <c r="B7"/>
  <c r="A7"/>
  <c r="A1"/>
  <c r="A1" i="23"/>
  <c r="H3"/>
  <c r="G4"/>
  <c r="H2"/>
  <c r="G39"/>
  <c r="F39"/>
  <c r="E39"/>
  <c r="D39"/>
  <c r="C39"/>
  <c r="G38"/>
  <c r="F38"/>
  <c r="E38"/>
  <c r="D38"/>
  <c r="C38"/>
  <c r="G37"/>
  <c r="F37"/>
  <c r="E37"/>
  <c r="D37"/>
  <c r="C37"/>
  <c r="G34"/>
  <c r="F34"/>
  <c r="E34"/>
  <c r="D34"/>
  <c r="C34"/>
  <c r="G33"/>
  <c r="F33"/>
  <c r="H33" s="1"/>
  <c r="E33"/>
  <c r="D33"/>
  <c r="C33"/>
  <c r="G32"/>
  <c r="F32"/>
  <c r="E32"/>
  <c r="D32"/>
  <c r="C32"/>
  <c r="H32" s="1"/>
  <c r="G31"/>
  <c r="F31"/>
  <c r="E31"/>
  <c r="D31"/>
  <c r="C31"/>
  <c r="G26"/>
  <c r="F26"/>
  <c r="E26"/>
  <c r="H26" s="1"/>
  <c r="D26"/>
  <c r="C26"/>
  <c r="G25"/>
  <c r="F25"/>
  <c r="E25"/>
  <c r="D25"/>
  <c r="C25"/>
  <c r="G24"/>
  <c r="F24"/>
  <c r="E24"/>
  <c r="D24"/>
  <c r="C24"/>
  <c r="G23"/>
  <c r="F23"/>
  <c r="E23"/>
  <c r="D23"/>
  <c r="H23" s="1"/>
  <c r="C23"/>
  <c r="G22"/>
  <c r="F22"/>
  <c r="E22"/>
  <c r="H22" s="1"/>
  <c r="D22"/>
  <c r="C22"/>
  <c r="G19"/>
  <c r="F19"/>
  <c r="E19"/>
  <c r="D19"/>
  <c r="C19"/>
  <c r="H19" s="1"/>
  <c r="G18"/>
  <c r="F18"/>
  <c r="E18"/>
  <c r="D18"/>
  <c r="C18"/>
  <c r="H18" s="1"/>
  <c r="G17"/>
  <c r="F17"/>
  <c r="E17"/>
  <c r="D17"/>
  <c r="H17" s="1"/>
  <c r="C17"/>
  <c r="G16"/>
  <c r="F16"/>
  <c r="E16"/>
  <c r="H16" s="1"/>
  <c r="D16"/>
  <c r="C16"/>
  <c r="G15"/>
  <c r="F15"/>
  <c r="E15"/>
  <c r="D15"/>
  <c r="C15"/>
  <c r="G12"/>
  <c r="F12"/>
  <c r="E12"/>
  <c r="D12"/>
  <c r="C12"/>
  <c r="H12" s="1"/>
  <c r="G11"/>
  <c r="F11"/>
  <c r="E11"/>
  <c r="D11"/>
  <c r="H11" s="1"/>
  <c r="C11"/>
  <c r="G10"/>
  <c r="F10"/>
  <c r="E10"/>
  <c r="H10" s="1"/>
  <c r="D10"/>
  <c r="C10"/>
  <c r="G9"/>
  <c r="F9"/>
  <c r="E9"/>
  <c r="D9"/>
  <c r="C9"/>
  <c r="H9" s="1"/>
  <c r="H38"/>
  <c r="H37"/>
  <c r="G35"/>
  <c r="G20"/>
  <c r="H39"/>
  <c r="H34"/>
  <c r="H31"/>
  <c r="H25"/>
  <c r="H24"/>
  <c r="H15"/>
  <c r="D6"/>
  <c r="E6"/>
  <c r="F6"/>
  <c r="G6"/>
  <c r="C6"/>
  <c r="C5"/>
  <c r="B42"/>
  <c r="B41"/>
  <c r="B40"/>
  <c r="B39"/>
  <c r="A39"/>
  <c r="B38"/>
  <c r="A38"/>
  <c r="D40"/>
  <c r="C40"/>
  <c r="B37"/>
  <c r="A37"/>
  <c r="B36"/>
  <c r="A36"/>
  <c r="B35"/>
  <c r="B34"/>
  <c r="A34"/>
  <c r="B33"/>
  <c r="A33"/>
  <c r="B32"/>
  <c r="A32"/>
  <c r="C35"/>
  <c r="C41" s="1"/>
  <c r="B31"/>
  <c r="A31"/>
  <c r="B30"/>
  <c r="A30"/>
  <c r="B29"/>
  <c r="A29"/>
  <c r="B28"/>
  <c r="B27"/>
  <c r="B26"/>
  <c r="A26"/>
  <c r="B25"/>
  <c r="A25"/>
  <c r="B24"/>
  <c r="A24"/>
  <c r="E27"/>
  <c r="B23"/>
  <c r="A23"/>
  <c r="B22"/>
  <c r="A22"/>
  <c r="B21"/>
  <c r="A21"/>
  <c r="B20"/>
  <c r="B19"/>
  <c r="A19"/>
  <c r="B18"/>
  <c r="A18"/>
  <c r="B17"/>
  <c r="A17"/>
  <c r="B16"/>
  <c r="A16"/>
  <c r="B15"/>
  <c r="A15"/>
  <c r="B14"/>
  <c r="A14"/>
  <c r="B13"/>
  <c r="B12"/>
  <c r="A12"/>
  <c r="B11"/>
  <c r="A11"/>
  <c r="B10"/>
  <c r="A10"/>
  <c r="F13"/>
  <c r="B9"/>
  <c r="A9"/>
  <c r="B8"/>
  <c r="A8"/>
  <c r="B7"/>
  <c r="A7"/>
  <c r="G52" i="22"/>
  <c r="E52"/>
  <c r="H52" s="1"/>
  <c r="I52" s="1"/>
  <c r="D33"/>
  <c r="D29"/>
  <c r="H29" s="1"/>
  <c r="I29" s="1"/>
  <c r="G16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0"/>
  <c r="I59"/>
  <c r="I58"/>
  <c r="I57"/>
  <c r="I56"/>
  <c r="I55"/>
  <c r="I54"/>
  <c r="I53"/>
  <c r="I51"/>
  <c r="I50"/>
  <c r="I49"/>
  <c r="I48"/>
  <c r="I47"/>
  <c r="I46"/>
  <c r="I45"/>
  <c r="I44"/>
  <c r="I43"/>
  <c r="I42"/>
  <c r="I41"/>
  <c r="I40"/>
  <c r="I39"/>
  <c r="I38"/>
  <c r="I37"/>
  <c r="I35"/>
  <c r="I34"/>
  <c r="I32"/>
  <c r="I31"/>
  <c r="I30"/>
  <c r="I28"/>
  <c r="I27"/>
  <c r="I26"/>
  <c r="I25"/>
  <c r="I24"/>
  <c r="I23"/>
  <c r="I22"/>
  <c r="I21"/>
  <c r="I20"/>
  <c r="I19"/>
  <c r="I18"/>
  <c r="I17"/>
  <c r="I15"/>
  <c r="I14"/>
  <c r="I13"/>
  <c r="I12"/>
  <c r="I11"/>
  <c r="I10"/>
  <c r="I9"/>
  <c r="I137" i="21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137" i="20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E54" i="22"/>
  <c r="E53"/>
  <c r="E54" i="21"/>
  <c r="E53"/>
  <c r="E134" i="22"/>
  <c r="E133"/>
  <c r="H133" s="1"/>
  <c r="E132"/>
  <c r="H132" s="1"/>
  <c r="E131"/>
  <c r="E129"/>
  <c r="E128"/>
  <c r="H128" s="1"/>
  <c r="E127"/>
  <c r="E126"/>
  <c r="E125"/>
  <c r="E123"/>
  <c r="D123"/>
  <c r="E122"/>
  <c r="D122"/>
  <c r="E121"/>
  <c r="E135" s="1"/>
  <c r="D121"/>
  <c r="H121" s="1"/>
  <c r="E120"/>
  <c r="D120"/>
  <c r="D116"/>
  <c r="H116" s="1"/>
  <c r="D115"/>
  <c r="H115" s="1"/>
  <c r="D114"/>
  <c r="D113"/>
  <c r="E111"/>
  <c r="H111" s="1"/>
  <c r="E110"/>
  <c r="H110" s="1"/>
  <c r="E109"/>
  <c r="E108"/>
  <c r="E107"/>
  <c r="C105"/>
  <c r="H105" s="1"/>
  <c r="C104"/>
  <c r="C103"/>
  <c r="C102"/>
  <c r="C101"/>
  <c r="H101" s="1"/>
  <c r="C100"/>
  <c r="C99"/>
  <c r="C98"/>
  <c r="C96"/>
  <c r="H96" s="1"/>
  <c r="C95"/>
  <c r="C94"/>
  <c r="G88"/>
  <c r="G87"/>
  <c r="G86"/>
  <c r="G85"/>
  <c r="G84"/>
  <c r="H84" s="1"/>
  <c r="G82"/>
  <c r="F82"/>
  <c r="G81"/>
  <c r="G80"/>
  <c r="H80" s="1"/>
  <c r="G79"/>
  <c r="H79" s="1"/>
  <c r="F79"/>
  <c r="G77"/>
  <c r="G76"/>
  <c r="G75"/>
  <c r="H75" s="1"/>
  <c r="G74"/>
  <c r="G72"/>
  <c r="D72"/>
  <c r="G71"/>
  <c r="H71" s="1"/>
  <c r="D71"/>
  <c r="G70"/>
  <c r="D70"/>
  <c r="H70" s="1"/>
  <c r="G69"/>
  <c r="H69" s="1"/>
  <c r="D69"/>
  <c r="F67"/>
  <c r="E67"/>
  <c r="F66"/>
  <c r="H66" s="1"/>
  <c r="E66"/>
  <c r="E65"/>
  <c r="F64"/>
  <c r="E64"/>
  <c r="E89" s="1"/>
  <c r="G60"/>
  <c r="G59"/>
  <c r="G58"/>
  <c r="G57"/>
  <c r="H57" s="1"/>
  <c r="G56"/>
  <c r="E51"/>
  <c r="D51"/>
  <c r="G49"/>
  <c r="D49"/>
  <c r="G48"/>
  <c r="H48" s="1"/>
  <c r="G47"/>
  <c r="G61" s="1"/>
  <c r="G46"/>
  <c r="E44"/>
  <c r="E43"/>
  <c r="E42"/>
  <c r="G40"/>
  <c r="G39"/>
  <c r="D35"/>
  <c r="D34"/>
  <c r="D32"/>
  <c r="D31"/>
  <c r="H31" s="1"/>
  <c r="D30"/>
  <c r="E27"/>
  <c r="C27"/>
  <c r="H27" s="1"/>
  <c r="E26"/>
  <c r="C26"/>
  <c r="E25"/>
  <c r="C25"/>
  <c r="E24"/>
  <c r="C24"/>
  <c r="G22"/>
  <c r="C22"/>
  <c r="H22" s="1"/>
  <c r="G21"/>
  <c r="C21"/>
  <c r="G20"/>
  <c r="C20"/>
  <c r="G19"/>
  <c r="C19"/>
  <c r="G18"/>
  <c r="C18"/>
  <c r="H18" s="1"/>
  <c r="G17"/>
  <c r="C17"/>
  <c r="C16"/>
  <c r="G15"/>
  <c r="C15"/>
  <c r="H2"/>
  <c r="B137"/>
  <c r="B136"/>
  <c r="G135"/>
  <c r="F135"/>
  <c r="D135"/>
  <c r="C135"/>
  <c r="B135"/>
  <c r="H134"/>
  <c r="B134"/>
  <c r="A134"/>
  <c r="B133"/>
  <c r="A133"/>
  <c r="B132"/>
  <c r="A132"/>
  <c r="H131"/>
  <c r="B131"/>
  <c r="A131"/>
  <c r="B130"/>
  <c r="A130"/>
  <c r="H129"/>
  <c r="B129"/>
  <c r="A129"/>
  <c r="B128"/>
  <c r="A128"/>
  <c r="H127"/>
  <c r="B127"/>
  <c r="A127"/>
  <c r="H126"/>
  <c r="B126"/>
  <c r="A126"/>
  <c r="H125"/>
  <c r="B125"/>
  <c r="A125"/>
  <c r="B124"/>
  <c r="A124"/>
  <c r="H123"/>
  <c r="B123"/>
  <c r="A123"/>
  <c r="H122"/>
  <c r="B122"/>
  <c r="A122"/>
  <c r="B121"/>
  <c r="A121"/>
  <c r="H120"/>
  <c r="B120"/>
  <c r="A120"/>
  <c r="B119"/>
  <c r="A119"/>
  <c r="B118"/>
  <c r="A118"/>
  <c r="G117"/>
  <c r="G136" s="1"/>
  <c r="F117"/>
  <c r="F136" s="1"/>
  <c r="B117"/>
  <c r="B116"/>
  <c r="A116"/>
  <c r="B115"/>
  <c r="A115"/>
  <c r="H114"/>
  <c r="B114"/>
  <c r="A114"/>
  <c r="H113"/>
  <c r="D117"/>
  <c r="D136" s="1"/>
  <c r="B113"/>
  <c r="A113"/>
  <c r="B112"/>
  <c r="A112"/>
  <c r="B111"/>
  <c r="A111"/>
  <c r="B110"/>
  <c r="A110"/>
  <c r="H109"/>
  <c r="B109"/>
  <c r="A109"/>
  <c r="E117"/>
  <c r="B108"/>
  <c r="A108"/>
  <c r="H107"/>
  <c r="B107"/>
  <c r="A107"/>
  <c r="B106"/>
  <c r="A106"/>
  <c r="B105"/>
  <c r="A105"/>
  <c r="H104"/>
  <c r="B104"/>
  <c r="A104"/>
  <c r="H103"/>
  <c r="B103"/>
  <c r="A103"/>
  <c r="H102"/>
  <c r="B102"/>
  <c r="A102"/>
  <c r="B101"/>
  <c r="A101"/>
  <c r="H100"/>
  <c r="B100"/>
  <c r="A100"/>
  <c r="H99"/>
  <c r="B99"/>
  <c r="A99"/>
  <c r="H98"/>
  <c r="B98"/>
  <c r="A98"/>
  <c r="B97"/>
  <c r="A97"/>
  <c r="B96"/>
  <c r="A96"/>
  <c r="H95"/>
  <c r="B95"/>
  <c r="A95"/>
  <c r="H94"/>
  <c r="B94"/>
  <c r="A94"/>
  <c r="B93"/>
  <c r="A93"/>
  <c r="B92"/>
  <c r="A92"/>
  <c r="B91"/>
  <c r="A91"/>
  <c r="B90"/>
  <c r="C89"/>
  <c r="B89"/>
  <c r="H88"/>
  <c r="B88"/>
  <c r="A88"/>
  <c r="H87"/>
  <c r="B87"/>
  <c r="A87"/>
  <c r="H86"/>
  <c r="B86"/>
  <c r="A86"/>
  <c r="H85"/>
  <c r="B85"/>
  <c r="A85"/>
  <c r="B84"/>
  <c r="A84"/>
  <c r="B83"/>
  <c r="A83"/>
  <c r="H82"/>
  <c r="B82"/>
  <c r="A82"/>
  <c r="H81"/>
  <c r="B81"/>
  <c r="A81"/>
  <c r="B80"/>
  <c r="A80"/>
  <c r="B79"/>
  <c r="A79"/>
  <c r="B78"/>
  <c r="A78"/>
  <c r="H77"/>
  <c r="B77"/>
  <c r="A77"/>
  <c r="H76"/>
  <c r="B76"/>
  <c r="A76"/>
  <c r="B75"/>
  <c r="A75"/>
  <c r="H74"/>
  <c r="B74"/>
  <c r="A74"/>
  <c r="B73"/>
  <c r="A73"/>
  <c r="H72"/>
  <c r="B72"/>
  <c r="A72"/>
  <c r="B71"/>
  <c r="A71"/>
  <c r="B70"/>
  <c r="A70"/>
  <c r="G89"/>
  <c r="B69"/>
  <c r="A69"/>
  <c r="B68"/>
  <c r="A68"/>
  <c r="H67"/>
  <c r="B67"/>
  <c r="A67"/>
  <c r="B66"/>
  <c r="A66"/>
  <c r="H65"/>
  <c r="B65"/>
  <c r="A65"/>
  <c r="F89"/>
  <c r="B64"/>
  <c r="A64"/>
  <c r="B63"/>
  <c r="A63"/>
  <c r="B62"/>
  <c r="A62"/>
  <c r="F61"/>
  <c r="C61"/>
  <c r="B61"/>
  <c r="H60"/>
  <c r="B60"/>
  <c r="A60"/>
  <c r="H59"/>
  <c r="B59"/>
  <c r="A59"/>
  <c r="H58"/>
  <c r="B58"/>
  <c r="A58"/>
  <c r="B57"/>
  <c r="A57"/>
  <c r="H56"/>
  <c r="B56"/>
  <c r="A56"/>
  <c r="B55"/>
  <c r="A55"/>
  <c r="H54"/>
  <c r="B54"/>
  <c r="A54"/>
  <c r="B53"/>
  <c r="A53"/>
  <c r="B52"/>
  <c r="A52"/>
  <c r="H51"/>
  <c r="B51"/>
  <c r="A51"/>
  <c r="B50"/>
  <c r="A50"/>
  <c r="H49"/>
  <c r="B49"/>
  <c r="A49"/>
  <c r="B48"/>
  <c r="A48"/>
  <c r="H47"/>
  <c r="B47"/>
  <c r="A47"/>
  <c r="H46"/>
  <c r="B46"/>
  <c r="A46"/>
  <c r="B45"/>
  <c r="A45"/>
  <c r="H44"/>
  <c r="B44"/>
  <c r="A44"/>
  <c r="H43"/>
  <c r="B43"/>
  <c r="A43"/>
  <c r="B42"/>
  <c r="A42"/>
  <c r="B41"/>
  <c r="A41"/>
  <c r="H40"/>
  <c r="B40"/>
  <c r="A40"/>
  <c r="H39"/>
  <c r="B39"/>
  <c r="A39"/>
  <c r="B38"/>
  <c r="A38"/>
  <c r="B37"/>
  <c r="A37"/>
  <c r="F36"/>
  <c r="B36"/>
  <c r="H35"/>
  <c r="B35"/>
  <c r="A35"/>
  <c r="H34"/>
  <c r="B34"/>
  <c r="A34"/>
  <c r="H33"/>
  <c r="I33" s="1"/>
  <c r="B33"/>
  <c r="A33"/>
  <c r="H32"/>
  <c r="B32"/>
  <c r="A32"/>
  <c r="B31"/>
  <c r="A31"/>
  <c r="H30"/>
  <c r="B30"/>
  <c r="A30"/>
  <c r="B29"/>
  <c r="A29"/>
  <c r="B28"/>
  <c r="A28"/>
  <c r="B27"/>
  <c r="A27"/>
  <c r="H26"/>
  <c r="B26"/>
  <c r="A26"/>
  <c r="H25"/>
  <c r="B25"/>
  <c r="A25"/>
  <c r="H24"/>
  <c r="E36"/>
  <c r="B24"/>
  <c r="A24"/>
  <c r="B23"/>
  <c r="A23"/>
  <c r="B22"/>
  <c r="A22"/>
  <c r="H21"/>
  <c r="B21"/>
  <c r="A21"/>
  <c r="H20"/>
  <c r="B20"/>
  <c r="A20"/>
  <c r="H19"/>
  <c r="B19"/>
  <c r="A19"/>
  <c r="B18"/>
  <c r="A18"/>
  <c r="H17"/>
  <c r="B17"/>
  <c r="A17"/>
  <c r="H16"/>
  <c r="I16" s="1"/>
  <c r="B16"/>
  <c r="A16"/>
  <c r="G36"/>
  <c r="C36"/>
  <c r="C90" s="1"/>
  <c r="B15"/>
  <c r="A15"/>
  <c r="B14"/>
  <c r="A14"/>
  <c r="H13"/>
  <c r="B13"/>
  <c r="A13"/>
  <c r="H12"/>
  <c r="B12"/>
  <c r="A12"/>
  <c r="H11"/>
  <c r="B11"/>
  <c r="A11"/>
  <c r="H10"/>
  <c r="B10"/>
  <c r="A10"/>
  <c r="B9"/>
  <c r="A9"/>
  <c r="B8"/>
  <c r="A8"/>
  <c r="B7"/>
  <c r="A7"/>
  <c r="G16" i="21"/>
  <c r="G22"/>
  <c r="H22" s="1"/>
  <c r="C22"/>
  <c r="G21"/>
  <c r="H21" s="1"/>
  <c r="C21"/>
  <c r="G20"/>
  <c r="C20"/>
  <c r="G19"/>
  <c r="C19"/>
  <c r="G18"/>
  <c r="C18"/>
  <c r="G17"/>
  <c r="H17" s="1"/>
  <c r="C17"/>
  <c r="C16"/>
  <c r="G15"/>
  <c r="C15"/>
  <c r="E134"/>
  <c r="E133"/>
  <c r="H133" s="1"/>
  <c r="E132"/>
  <c r="H132" s="1"/>
  <c r="E131"/>
  <c r="E129"/>
  <c r="E128"/>
  <c r="H128" s="1"/>
  <c r="E127"/>
  <c r="E126"/>
  <c r="E125"/>
  <c r="E123"/>
  <c r="D123"/>
  <c r="E122"/>
  <c r="D122"/>
  <c r="E121"/>
  <c r="D121"/>
  <c r="H121" s="1"/>
  <c r="E120"/>
  <c r="D120"/>
  <c r="D116"/>
  <c r="H116" s="1"/>
  <c r="D115"/>
  <c r="D114"/>
  <c r="D113"/>
  <c r="E111"/>
  <c r="H111" s="1"/>
  <c r="E110"/>
  <c r="E109"/>
  <c r="E108"/>
  <c r="E107"/>
  <c r="H107" s="1"/>
  <c r="C105"/>
  <c r="C104"/>
  <c r="C103"/>
  <c r="C102"/>
  <c r="H102" s="1"/>
  <c r="C101"/>
  <c r="C100"/>
  <c r="C99"/>
  <c r="C98"/>
  <c r="H98" s="1"/>
  <c r="C96"/>
  <c r="C95"/>
  <c r="C94"/>
  <c r="G88"/>
  <c r="G87"/>
  <c r="H87" s="1"/>
  <c r="G86"/>
  <c r="G85"/>
  <c r="G84"/>
  <c r="G82"/>
  <c r="H82" s="1"/>
  <c r="F82"/>
  <c r="G81"/>
  <c r="G80"/>
  <c r="G79"/>
  <c r="F79"/>
  <c r="G77"/>
  <c r="G76"/>
  <c r="G75"/>
  <c r="G74"/>
  <c r="G72"/>
  <c r="D72"/>
  <c r="G71"/>
  <c r="D71"/>
  <c r="G70"/>
  <c r="D70"/>
  <c r="H70" s="1"/>
  <c r="G69"/>
  <c r="G89" s="1"/>
  <c r="D69"/>
  <c r="F67"/>
  <c r="E67"/>
  <c r="F66"/>
  <c r="E66"/>
  <c r="E65"/>
  <c r="F64"/>
  <c r="F89" s="1"/>
  <c r="E64"/>
  <c r="E89" s="1"/>
  <c r="G60"/>
  <c r="G59"/>
  <c r="G58"/>
  <c r="G57"/>
  <c r="G56"/>
  <c r="G52"/>
  <c r="E51"/>
  <c r="D51"/>
  <c r="H51" s="1"/>
  <c r="G49"/>
  <c r="D49"/>
  <c r="G48"/>
  <c r="H48" s="1"/>
  <c r="G47"/>
  <c r="H47" s="1"/>
  <c r="G46"/>
  <c r="E44"/>
  <c r="E43"/>
  <c r="H43" s="1"/>
  <c r="E42"/>
  <c r="G40"/>
  <c r="G39"/>
  <c r="D35"/>
  <c r="H35" s="1"/>
  <c r="D34"/>
  <c r="C33"/>
  <c r="D32"/>
  <c r="D31"/>
  <c r="H31" s="1"/>
  <c r="D30"/>
  <c r="D29"/>
  <c r="C29"/>
  <c r="E27"/>
  <c r="C27"/>
  <c r="H27" s="1"/>
  <c r="E26"/>
  <c r="C26"/>
  <c r="E25"/>
  <c r="C25"/>
  <c r="E24"/>
  <c r="C24"/>
  <c r="H18"/>
  <c r="H2"/>
  <c r="B137"/>
  <c r="B136"/>
  <c r="G135"/>
  <c r="F135"/>
  <c r="D135"/>
  <c r="C135"/>
  <c r="B135"/>
  <c r="H134"/>
  <c r="B134"/>
  <c r="A134"/>
  <c r="B133"/>
  <c r="A133"/>
  <c r="B132"/>
  <c r="A132"/>
  <c r="H131"/>
  <c r="B131"/>
  <c r="A131"/>
  <c r="B130"/>
  <c r="A130"/>
  <c r="H129"/>
  <c r="B129"/>
  <c r="A129"/>
  <c r="B128"/>
  <c r="A128"/>
  <c r="H127"/>
  <c r="B127"/>
  <c r="A127"/>
  <c r="H126"/>
  <c r="B126"/>
  <c r="A126"/>
  <c r="H125"/>
  <c r="B125"/>
  <c r="A125"/>
  <c r="B124"/>
  <c r="A124"/>
  <c r="H123"/>
  <c r="B123"/>
  <c r="A123"/>
  <c r="H122"/>
  <c r="B122"/>
  <c r="A122"/>
  <c r="B121"/>
  <c r="A121"/>
  <c r="H120"/>
  <c r="B120"/>
  <c r="A120"/>
  <c r="B119"/>
  <c r="A119"/>
  <c r="B118"/>
  <c r="A118"/>
  <c r="G117"/>
  <c r="G136" s="1"/>
  <c r="F117"/>
  <c r="F136" s="1"/>
  <c r="B117"/>
  <c r="B116"/>
  <c r="A116"/>
  <c r="H115"/>
  <c r="B115"/>
  <c r="A115"/>
  <c r="H114"/>
  <c r="B114"/>
  <c r="A114"/>
  <c r="H113"/>
  <c r="D117"/>
  <c r="D136" s="1"/>
  <c r="B113"/>
  <c r="A113"/>
  <c r="B112"/>
  <c r="A112"/>
  <c r="B111"/>
  <c r="A111"/>
  <c r="H110"/>
  <c r="B110"/>
  <c r="A110"/>
  <c r="H109"/>
  <c r="B109"/>
  <c r="A109"/>
  <c r="B108"/>
  <c r="A108"/>
  <c r="B107"/>
  <c r="A107"/>
  <c r="B106"/>
  <c r="A106"/>
  <c r="H105"/>
  <c r="B105"/>
  <c r="A105"/>
  <c r="H104"/>
  <c r="B104"/>
  <c r="A104"/>
  <c r="H103"/>
  <c r="B103"/>
  <c r="A103"/>
  <c r="B102"/>
  <c r="A102"/>
  <c r="H101"/>
  <c r="B101"/>
  <c r="A101"/>
  <c r="H100"/>
  <c r="B100"/>
  <c r="A100"/>
  <c r="H99"/>
  <c r="B99"/>
  <c r="A99"/>
  <c r="B98"/>
  <c r="A98"/>
  <c r="B97"/>
  <c r="A97"/>
  <c r="H96"/>
  <c r="B96"/>
  <c r="A96"/>
  <c r="H95"/>
  <c r="B95"/>
  <c r="A95"/>
  <c r="H94"/>
  <c r="C117"/>
  <c r="C136" s="1"/>
  <c r="B94"/>
  <c r="A94"/>
  <c r="B93"/>
  <c r="A93"/>
  <c r="B92"/>
  <c r="A92"/>
  <c r="B91"/>
  <c r="A91"/>
  <c r="B90"/>
  <c r="C89"/>
  <c r="B89"/>
  <c r="H88"/>
  <c r="B88"/>
  <c r="A88"/>
  <c r="B87"/>
  <c r="A87"/>
  <c r="H86"/>
  <c r="B86"/>
  <c r="A86"/>
  <c r="H85"/>
  <c r="B85"/>
  <c r="A85"/>
  <c r="H84"/>
  <c r="B84"/>
  <c r="A84"/>
  <c r="B83"/>
  <c r="A83"/>
  <c r="B82"/>
  <c r="A82"/>
  <c r="H81"/>
  <c r="B81"/>
  <c r="A81"/>
  <c r="H80"/>
  <c r="B80"/>
  <c r="A80"/>
  <c r="H79"/>
  <c r="B79"/>
  <c r="A79"/>
  <c r="B78"/>
  <c r="A78"/>
  <c r="H77"/>
  <c r="B77"/>
  <c r="A77"/>
  <c r="H76"/>
  <c r="B76"/>
  <c r="A76"/>
  <c r="H75"/>
  <c r="B75"/>
  <c r="A75"/>
  <c r="H74"/>
  <c r="B74"/>
  <c r="A74"/>
  <c r="B73"/>
  <c r="A73"/>
  <c r="H72"/>
  <c r="B72"/>
  <c r="A72"/>
  <c r="H71"/>
  <c r="B71"/>
  <c r="A71"/>
  <c r="B70"/>
  <c r="A70"/>
  <c r="B69"/>
  <c r="A69"/>
  <c r="B68"/>
  <c r="A68"/>
  <c r="H67"/>
  <c r="B67"/>
  <c r="A67"/>
  <c r="H66"/>
  <c r="B66"/>
  <c r="A66"/>
  <c r="H65"/>
  <c r="B65"/>
  <c r="A65"/>
  <c r="B64"/>
  <c r="A64"/>
  <c r="B63"/>
  <c r="A63"/>
  <c r="B62"/>
  <c r="A62"/>
  <c r="F61"/>
  <c r="C61"/>
  <c r="B61"/>
  <c r="H60"/>
  <c r="B60"/>
  <c r="A60"/>
  <c r="H59"/>
  <c r="B59"/>
  <c r="A59"/>
  <c r="H58"/>
  <c r="B58"/>
  <c r="A58"/>
  <c r="H57"/>
  <c r="B57"/>
  <c r="A57"/>
  <c r="H56"/>
  <c r="B56"/>
  <c r="A56"/>
  <c r="B55"/>
  <c r="A55"/>
  <c r="H54"/>
  <c r="B54"/>
  <c r="A54"/>
  <c r="H53"/>
  <c r="B53"/>
  <c r="A53"/>
  <c r="H52"/>
  <c r="B52"/>
  <c r="A52"/>
  <c r="B51"/>
  <c r="A51"/>
  <c r="B50"/>
  <c r="A50"/>
  <c r="H49"/>
  <c r="B49"/>
  <c r="A49"/>
  <c r="B48"/>
  <c r="A48"/>
  <c r="B47"/>
  <c r="A47"/>
  <c r="H46"/>
  <c r="B46"/>
  <c r="A46"/>
  <c r="B45"/>
  <c r="A45"/>
  <c r="H44"/>
  <c r="B44"/>
  <c r="A44"/>
  <c r="B43"/>
  <c r="A43"/>
  <c r="E61"/>
  <c r="B42"/>
  <c r="A42"/>
  <c r="B41"/>
  <c r="A41"/>
  <c r="H40"/>
  <c r="B40"/>
  <c r="A40"/>
  <c r="H39"/>
  <c r="B39"/>
  <c r="A39"/>
  <c r="B38"/>
  <c r="A38"/>
  <c r="B37"/>
  <c r="A37"/>
  <c r="F36"/>
  <c r="B36"/>
  <c r="B35"/>
  <c r="A35"/>
  <c r="H34"/>
  <c r="B34"/>
  <c r="A34"/>
  <c r="H33"/>
  <c r="B33"/>
  <c r="A33"/>
  <c r="H32"/>
  <c r="B32"/>
  <c r="A32"/>
  <c r="B31"/>
  <c r="A31"/>
  <c r="H30"/>
  <c r="B30"/>
  <c r="A30"/>
  <c r="D36"/>
  <c r="H29"/>
  <c r="B29"/>
  <c r="A29"/>
  <c r="B28"/>
  <c r="A28"/>
  <c r="B27"/>
  <c r="A27"/>
  <c r="H26"/>
  <c r="B26"/>
  <c r="A26"/>
  <c r="H25"/>
  <c r="B25"/>
  <c r="A25"/>
  <c r="H24"/>
  <c r="E36"/>
  <c r="B24"/>
  <c r="A24"/>
  <c r="B23"/>
  <c r="A23"/>
  <c r="B22"/>
  <c r="A22"/>
  <c r="B21"/>
  <c r="A21"/>
  <c r="H20"/>
  <c r="B20"/>
  <c r="A20"/>
  <c r="H19"/>
  <c r="B19"/>
  <c r="A19"/>
  <c r="B18"/>
  <c r="A18"/>
  <c r="B17"/>
  <c r="A17"/>
  <c r="H16"/>
  <c r="B16"/>
  <c r="A16"/>
  <c r="C36"/>
  <c r="C90" s="1"/>
  <c r="C137" s="1"/>
  <c r="C4" s="1"/>
  <c r="B15"/>
  <c r="A15"/>
  <c r="B14"/>
  <c r="A14"/>
  <c r="H13"/>
  <c r="B13"/>
  <c r="A13"/>
  <c r="H12"/>
  <c r="B12"/>
  <c r="A12"/>
  <c r="H11"/>
  <c r="B11"/>
  <c r="A11"/>
  <c r="H10"/>
  <c r="B10"/>
  <c r="A10"/>
  <c r="B9"/>
  <c r="A9"/>
  <c r="B8"/>
  <c r="A8"/>
  <c r="B7"/>
  <c r="A7"/>
  <c r="G76" i="20"/>
  <c r="H76"/>
  <c r="G54"/>
  <c r="G53"/>
  <c r="E54"/>
  <c r="E53"/>
  <c r="G49"/>
  <c r="D49"/>
  <c r="D61" s="1"/>
  <c r="D35"/>
  <c r="D34"/>
  <c r="G16"/>
  <c r="E134"/>
  <c r="E133"/>
  <c r="H133" s="1"/>
  <c r="E132"/>
  <c r="E131"/>
  <c r="E129"/>
  <c r="E128"/>
  <c r="H128" s="1"/>
  <c r="E127"/>
  <c r="E126"/>
  <c r="E125"/>
  <c r="E123"/>
  <c r="H123" s="1"/>
  <c r="D123"/>
  <c r="E122"/>
  <c r="D122"/>
  <c r="E121"/>
  <c r="H121" s="1"/>
  <c r="D121"/>
  <c r="E120"/>
  <c r="D120"/>
  <c r="D116"/>
  <c r="H116" s="1"/>
  <c r="D115"/>
  <c r="D114"/>
  <c r="D113"/>
  <c r="E111"/>
  <c r="H111" s="1"/>
  <c r="E110"/>
  <c r="E109"/>
  <c r="E108"/>
  <c r="E107"/>
  <c r="C105"/>
  <c r="C104"/>
  <c r="C103"/>
  <c r="C102"/>
  <c r="C101"/>
  <c r="C100"/>
  <c r="C99"/>
  <c r="C98"/>
  <c r="C96"/>
  <c r="C95"/>
  <c r="C94"/>
  <c r="G88"/>
  <c r="G87"/>
  <c r="G86"/>
  <c r="G85"/>
  <c r="G84"/>
  <c r="G82"/>
  <c r="F82"/>
  <c r="G81"/>
  <c r="G80"/>
  <c r="G79"/>
  <c r="F79"/>
  <c r="G77"/>
  <c r="G75"/>
  <c r="G74"/>
  <c r="G72"/>
  <c r="D72"/>
  <c r="G71"/>
  <c r="D71"/>
  <c r="G70"/>
  <c r="D70"/>
  <c r="G69"/>
  <c r="D69"/>
  <c r="F67"/>
  <c r="E67"/>
  <c r="F66"/>
  <c r="E66"/>
  <c r="E65"/>
  <c r="F64"/>
  <c r="E64"/>
  <c r="G60"/>
  <c r="G59"/>
  <c r="G58"/>
  <c r="G57"/>
  <c r="G56"/>
  <c r="G52"/>
  <c r="E51"/>
  <c r="D51"/>
  <c r="G48"/>
  <c r="G47"/>
  <c r="G46"/>
  <c r="E44"/>
  <c r="E43"/>
  <c r="E42"/>
  <c r="G40"/>
  <c r="G39"/>
  <c r="C33"/>
  <c r="D32"/>
  <c r="D31"/>
  <c r="D30"/>
  <c r="D29"/>
  <c r="C29"/>
  <c r="E27"/>
  <c r="C27"/>
  <c r="E26"/>
  <c r="C26"/>
  <c r="E25"/>
  <c r="C25"/>
  <c r="E24"/>
  <c r="C24"/>
  <c r="G22"/>
  <c r="C22"/>
  <c r="G21"/>
  <c r="C21"/>
  <c r="G20"/>
  <c r="C20"/>
  <c r="G19"/>
  <c r="C19"/>
  <c r="G18"/>
  <c r="C18"/>
  <c r="G17"/>
  <c r="C17"/>
  <c r="C16"/>
  <c r="G15"/>
  <c r="C15"/>
  <c r="H2"/>
  <c r="B137"/>
  <c r="B136"/>
  <c r="G135"/>
  <c r="F135"/>
  <c r="C135"/>
  <c r="B135"/>
  <c r="H134"/>
  <c r="B134"/>
  <c r="A134"/>
  <c r="B133"/>
  <c r="A133"/>
  <c r="H132"/>
  <c r="B132"/>
  <c r="A132"/>
  <c r="H131"/>
  <c r="B131"/>
  <c r="A131"/>
  <c r="B130"/>
  <c r="A130"/>
  <c r="H129"/>
  <c r="B129"/>
  <c r="A129"/>
  <c r="B128"/>
  <c r="A128"/>
  <c r="H127"/>
  <c r="B127"/>
  <c r="A127"/>
  <c r="H126"/>
  <c r="B126"/>
  <c r="A126"/>
  <c r="H125"/>
  <c r="B125"/>
  <c r="A125"/>
  <c r="B124"/>
  <c r="A124"/>
  <c r="B123"/>
  <c r="A123"/>
  <c r="H122"/>
  <c r="B122"/>
  <c r="A122"/>
  <c r="B121"/>
  <c r="A121"/>
  <c r="H120"/>
  <c r="B120"/>
  <c r="A120"/>
  <c r="B119"/>
  <c r="A119"/>
  <c r="B118"/>
  <c r="A118"/>
  <c r="G117"/>
  <c r="G136" s="1"/>
  <c r="F117"/>
  <c r="F136" s="1"/>
  <c r="B117"/>
  <c r="B116"/>
  <c r="A116"/>
  <c r="H115"/>
  <c r="B115"/>
  <c r="A115"/>
  <c r="H114"/>
  <c r="B114"/>
  <c r="A114"/>
  <c r="D117"/>
  <c r="B113"/>
  <c r="A113"/>
  <c r="B112"/>
  <c r="A112"/>
  <c r="B111"/>
  <c r="A111"/>
  <c r="H110"/>
  <c r="B110"/>
  <c r="A110"/>
  <c r="H109"/>
  <c r="B109"/>
  <c r="A109"/>
  <c r="H108"/>
  <c r="B108"/>
  <c r="A108"/>
  <c r="E117"/>
  <c r="B107"/>
  <c r="A107"/>
  <c r="B106"/>
  <c r="A106"/>
  <c r="H105"/>
  <c r="B105"/>
  <c r="A105"/>
  <c r="H104"/>
  <c r="B104"/>
  <c r="A104"/>
  <c r="H103"/>
  <c r="B103"/>
  <c r="A103"/>
  <c r="H102"/>
  <c r="B102"/>
  <c r="A102"/>
  <c r="H101"/>
  <c r="B101"/>
  <c r="A101"/>
  <c r="H100"/>
  <c r="B100"/>
  <c r="A100"/>
  <c r="H99"/>
  <c r="B99"/>
  <c r="A99"/>
  <c r="H98"/>
  <c r="B98"/>
  <c r="A98"/>
  <c r="B97"/>
  <c r="A97"/>
  <c r="H96"/>
  <c r="B96"/>
  <c r="A96"/>
  <c r="H95"/>
  <c r="B95"/>
  <c r="A95"/>
  <c r="C117"/>
  <c r="C136" s="1"/>
  <c r="B94"/>
  <c r="A94"/>
  <c r="B93"/>
  <c r="A93"/>
  <c r="B92"/>
  <c r="A92"/>
  <c r="B91"/>
  <c r="A91"/>
  <c r="B90"/>
  <c r="C89"/>
  <c r="B89"/>
  <c r="H88"/>
  <c r="B88"/>
  <c r="A88"/>
  <c r="H87"/>
  <c r="B87"/>
  <c r="A87"/>
  <c r="H86"/>
  <c r="B86"/>
  <c r="A86"/>
  <c r="H85"/>
  <c r="B85"/>
  <c r="A85"/>
  <c r="H84"/>
  <c r="B84"/>
  <c r="A84"/>
  <c r="B83"/>
  <c r="A83"/>
  <c r="H82"/>
  <c r="B82"/>
  <c r="A82"/>
  <c r="H81"/>
  <c r="B81"/>
  <c r="A81"/>
  <c r="H80"/>
  <c r="B80"/>
  <c r="A80"/>
  <c r="H79"/>
  <c r="B79"/>
  <c r="A79"/>
  <c r="B78"/>
  <c r="A78"/>
  <c r="H77"/>
  <c r="B77"/>
  <c r="A77"/>
  <c r="B76"/>
  <c r="A76"/>
  <c r="H75"/>
  <c r="B75"/>
  <c r="A75"/>
  <c r="H74"/>
  <c r="B74"/>
  <c r="A74"/>
  <c r="B73"/>
  <c r="A73"/>
  <c r="H72"/>
  <c r="B72"/>
  <c r="A72"/>
  <c r="H71"/>
  <c r="B71"/>
  <c r="A71"/>
  <c r="H70"/>
  <c r="B70"/>
  <c r="A70"/>
  <c r="G89"/>
  <c r="H69"/>
  <c r="B69"/>
  <c r="A69"/>
  <c r="B68"/>
  <c r="A68"/>
  <c r="H67"/>
  <c r="B67"/>
  <c r="A67"/>
  <c r="H66"/>
  <c r="B66"/>
  <c r="A66"/>
  <c r="H65"/>
  <c r="B65"/>
  <c r="A65"/>
  <c r="H64"/>
  <c r="F89"/>
  <c r="E89"/>
  <c r="B64"/>
  <c r="A64"/>
  <c r="B63"/>
  <c r="A63"/>
  <c r="B62"/>
  <c r="A62"/>
  <c r="F61"/>
  <c r="C61"/>
  <c r="B61"/>
  <c r="H60"/>
  <c r="B60"/>
  <c r="A60"/>
  <c r="H59"/>
  <c r="B59"/>
  <c r="A59"/>
  <c r="H58"/>
  <c r="B58"/>
  <c r="A58"/>
  <c r="H57"/>
  <c r="B57"/>
  <c r="A57"/>
  <c r="H56"/>
  <c r="B56"/>
  <c r="A56"/>
  <c r="B55"/>
  <c r="A55"/>
  <c r="H54"/>
  <c r="B54"/>
  <c r="A54"/>
  <c r="H53"/>
  <c r="B53"/>
  <c r="A53"/>
  <c r="H52"/>
  <c r="B52"/>
  <c r="A52"/>
  <c r="H51"/>
  <c r="B51"/>
  <c r="A51"/>
  <c r="B50"/>
  <c r="A50"/>
  <c r="B49"/>
  <c r="A49"/>
  <c r="H48"/>
  <c r="B48"/>
  <c r="A48"/>
  <c r="H47"/>
  <c r="B47"/>
  <c r="A47"/>
  <c r="H46"/>
  <c r="B46"/>
  <c r="A46"/>
  <c r="B45"/>
  <c r="A45"/>
  <c r="H44"/>
  <c r="B44"/>
  <c r="A44"/>
  <c r="H43"/>
  <c r="B43"/>
  <c r="A43"/>
  <c r="H42"/>
  <c r="E61"/>
  <c r="B42"/>
  <c r="A42"/>
  <c r="B41"/>
  <c r="A41"/>
  <c r="H40"/>
  <c r="B40"/>
  <c r="A40"/>
  <c r="H39"/>
  <c r="B39"/>
  <c r="A39"/>
  <c r="B38"/>
  <c r="A38"/>
  <c r="B37"/>
  <c r="A37"/>
  <c r="F36"/>
  <c r="F90" s="1"/>
  <c r="F137" s="1"/>
  <c r="F4" s="1"/>
  <c r="E36"/>
  <c r="B36"/>
  <c r="H35"/>
  <c r="B35"/>
  <c r="A35"/>
  <c r="H34"/>
  <c r="B34"/>
  <c r="A34"/>
  <c r="H33"/>
  <c r="B33"/>
  <c r="A33"/>
  <c r="H32"/>
  <c r="B32"/>
  <c r="A32"/>
  <c r="H31"/>
  <c r="B31"/>
  <c r="A31"/>
  <c r="H30"/>
  <c r="B30"/>
  <c r="A30"/>
  <c r="H29"/>
  <c r="B29"/>
  <c r="A29"/>
  <c r="B28"/>
  <c r="A28"/>
  <c r="H27"/>
  <c r="B27"/>
  <c r="A27"/>
  <c r="H26"/>
  <c r="B26"/>
  <c r="A26"/>
  <c r="H25"/>
  <c r="B25"/>
  <c r="A25"/>
  <c r="H24"/>
  <c r="B24"/>
  <c r="A24"/>
  <c r="B23"/>
  <c r="A23"/>
  <c r="H22"/>
  <c r="B22"/>
  <c r="A22"/>
  <c r="H21"/>
  <c r="B21"/>
  <c r="A21"/>
  <c r="H20"/>
  <c r="B20"/>
  <c r="A20"/>
  <c r="H19"/>
  <c r="B19"/>
  <c r="A19"/>
  <c r="H18"/>
  <c r="B18"/>
  <c r="A18"/>
  <c r="H17"/>
  <c r="B17"/>
  <c r="A17"/>
  <c r="H16"/>
  <c r="B16"/>
  <c r="A16"/>
  <c r="G36"/>
  <c r="C36"/>
  <c r="C90" s="1"/>
  <c r="C137" s="1"/>
  <c r="C4" s="1"/>
  <c r="B15"/>
  <c r="A15"/>
  <c r="B14"/>
  <c r="A14"/>
  <c r="H13"/>
  <c r="B13"/>
  <c r="A13"/>
  <c r="H12"/>
  <c r="B12"/>
  <c r="A12"/>
  <c r="H11"/>
  <c r="B11"/>
  <c r="A11"/>
  <c r="H10"/>
  <c r="B10"/>
  <c r="A10"/>
  <c r="B9"/>
  <c r="A9"/>
  <c r="B8"/>
  <c r="A8"/>
  <c r="B7"/>
  <c r="A7"/>
  <c r="G16" i="19"/>
  <c r="G22"/>
  <c r="C22"/>
  <c r="H22" s="1"/>
  <c r="I22" s="1"/>
  <c r="G21"/>
  <c r="C21"/>
  <c r="G20"/>
  <c r="C20"/>
  <c r="H20" s="1"/>
  <c r="I20" s="1"/>
  <c r="G19"/>
  <c r="C19"/>
  <c r="G18"/>
  <c r="C18"/>
  <c r="G17"/>
  <c r="C17"/>
  <c r="C16"/>
  <c r="G15"/>
  <c r="C15"/>
  <c r="H21"/>
  <c r="I21" s="1"/>
  <c r="H2"/>
  <c r="E134"/>
  <c r="E133"/>
  <c r="H133" s="1"/>
  <c r="I133" s="1"/>
  <c r="E132"/>
  <c r="H132" s="1"/>
  <c r="I132" s="1"/>
  <c r="E131"/>
  <c r="C94"/>
  <c r="G84"/>
  <c r="E43"/>
  <c r="E129"/>
  <c r="E128"/>
  <c r="H128" s="1"/>
  <c r="I128" s="1"/>
  <c r="E127"/>
  <c r="E126"/>
  <c r="E125"/>
  <c r="E123"/>
  <c r="D123"/>
  <c r="E122"/>
  <c r="D122"/>
  <c r="E121"/>
  <c r="H121" s="1"/>
  <c r="I121" s="1"/>
  <c r="D121"/>
  <c r="E120"/>
  <c r="D120"/>
  <c r="D116"/>
  <c r="D117" s="1"/>
  <c r="D136" s="1"/>
  <c r="D115"/>
  <c r="D114"/>
  <c r="D113"/>
  <c r="E111"/>
  <c r="H111" s="1"/>
  <c r="I111" s="1"/>
  <c r="E110"/>
  <c r="E109"/>
  <c r="E108"/>
  <c r="E107"/>
  <c r="H107" s="1"/>
  <c r="I107" s="1"/>
  <c r="C105"/>
  <c r="C104"/>
  <c r="C103"/>
  <c r="C102"/>
  <c r="H102" s="1"/>
  <c r="I102" s="1"/>
  <c r="C101"/>
  <c r="C100"/>
  <c r="C99"/>
  <c r="C98"/>
  <c r="H98" s="1"/>
  <c r="I98" s="1"/>
  <c r="C96"/>
  <c r="C95"/>
  <c r="G88"/>
  <c r="G87"/>
  <c r="H87" s="1"/>
  <c r="I87" s="1"/>
  <c r="G86"/>
  <c r="G85"/>
  <c r="G82"/>
  <c r="F82"/>
  <c r="H82" s="1"/>
  <c r="I82" s="1"/>
  <c r="G81"/>
  <c r="G80"/>
  <c r="G79"/>
  <c r="F79"/>
  <c r="H79" s="1"/>
  <c r="I79" s="1"/>
  <c r="G77"/>
  <c r="G76"/>
  <c r="G75"/>
  <c r="G74"/>
  <c r="G89" s="1"/>
  <c r="G72"/>
  <c r="D72"/>
  <c r="G71"/>
  <c r="D71"/>
  <c r="G70"/>
  <c r="D70"/>
  <c r="G69"/>
  <c r="D69"/>
  <c r="D89" s="1"/>
  <c r="F67"/>
  <c r="E67"/>
  <c r="F66"/>
  <c r="E66"/>
  <c r="E89" s="1"/>
  <c r="E65"/>
  <c r="F64"/>
  <c r="E64"/>
  <c r="G60"/>
  <c r="G59"/>
  <c r="G58"/>
  <c r="G57"/>
  <c r="G56"/>
  <c r="G54"/>
  <c r="G53"/>
  <c r="G52"/>
  <c r="E51"/>
  <c r="D51"/>
  <c r="G49"/>
  <c r="G48"/>
  <c r="G47"/>
  <c r="H47" s="1"/>
  <c r="I47" s="1"/>
  <c r="G46"/>
  <c r="E44"/>
  <c r="E42"/>
  <c r="G40"/>
  <c r="G39"/>
  <c r="G35"/>
  <c r="G34"/>
  <c r="C33"/>
  <c r="D32"/>
  <c r="D31"/>
  <c r="D30"/>
  <c r="D29"/>
  <c r="D36" s="1"/>
  <c r="D90" s="1"/>
  <c r="D137" s="1"/>
  <c r="D4" s="1"/>
  <c r="C29"/>
  <c r="E27"/>
  <c r="C27"/>
  <c r="E26"/>
  <c r="C26"/>
  <c r="E25"/>
  <c r="C25"/>
  <c r="E24"/>
  <c r="H24" s="1"/>
  <c r="I24" s="1"/>
  <c r="C24"/>
  <c r="H17"/>
  <c r="I17" s="1"/>
  <c r="I131"/>
  <c r="I130"/>
  <c r="I127"/>
  <c r="I124"/>
  <c r="I119"/>
  <c r="I118"/>
  <c r="I115"/>
  <c r="I112"/>
  <c r="I106"/>
  <c r="I103"/>
  <c r="I99"/>
  <c r="I97"/>
  <c r="I93"/>
  <c r="I92"/>
  <c r="I91"/>
  <c r="I83"/>
  <c r="I78"/>
  <c r="I75"/>
  <c r="I73"/>
  <c r="I68"/>
  <c r="I63"/>
  <c r="I62"/>
  <c r="I59"/>
  <c r="I55"/>
  <c r="I50"/>
  <c r="I45"/>
  <c r="I43"/>
  <c r="I41"/>
  <c r="I39"/>
  <c r="I38"/>
  <c r="I37"/>
  <c r="I35"/>
  <c r="I31"/>
  <c r="I28"/>
  <c r="I27"/>
  <c r="I23"/>
  <c r="I14"/>
  <c r="I13"/>
  <c r="I12"/>
  <c r="I11"/>
  <c r="I10"/>
  <c r="I9"/>
  <c r="B137"/>
  <c r="B136"/>
  <c r="G135"/>
  <c r="F135"/>
  <c r="F136" s="1"/>
  <c r="C135"/>
  <c r="B135"/>
  <c r="H134"/>
  <c r="I134" s="1"/>
  <c r="B134"/>
  <c r="A134"/>
  <c r="B133"/>
  <c r="A133"/>
  <c r="B132"/>
  <c r="A132"/>
  <c r="H131"/>
  <c r="B131"/>
  <c r="A131"/>
  <c r="B130"/>
  <c r="A130"/>
  <c r="H129"/>
  <c r="I129" s="1"/>
  <c r="B129"/>
  <c r="A129"/>
  <c r="B128"/>
  <c r="A128"/>
  <c r="H127"/>
  <c r="B127"/>
  <c r="A127"/>
  <c r="H126"/>
  <c r="I126" s="1"/>
  <c r="B126"/>
  <c r="A126"/>
  <c r="H125"/>
  <c r="I125" s="1"/>
  <c r="B125"/>
  <c r="A125"/>
  <c r="B124"/>
  <c r="A124"/>
  <c r="H123"/>
  <c r="I123" s="1"/>
  <c r="B123"/>
  <c r="A123"/>
  <c r="H122"/>
  <c r="I122" s="1"/>
  <c r="B122"/>
  <c r="A122"/>
  <c r="B121"/>
  <c r="A121"/>
  <c r="H120"/>
  <c r="I120" s="1"/>
  <c r="D135"/>
  <c r="B120"/>
  <c r="A120"/>
  <c r="B119"/>
  <c r="A119"/>
  <c r="B118"/>
  <c r="A118"/>
  <c r="G117"/>
  <c r="G136" s="1"/>
  <c r="F117"/>
  <c r="B117"/>
  <c r="H116"/>
  <c r="I116" s="1"/>
  <c r="B116"/>
  <c r="A116"/>
  <c r="H115"/>
  <c r="B115"/>
  <c r="A115"/>
  <c r="H114"/>
  <c r="I114" s="1"/>
  <c r="B114"/>
  <c r="A114"/>
  <c r="H113"/>
  <c r="I113" s="1"/>
  <c r="B113"/>
  <c r="A113"/>
  <c r="B112"/>
  <c r="A112"/>
  <c r="B111"/>
  <c r="A111"/>
  <c r="H110"/>
  <c r="I110" s="1"/>
  <c r="B110"/>
  <c r="A110"/>
  <c r="H109"/>
  <c r="I109" s="1"/>
  <c r="B109"/>
  <c r="A109"/>
  <c r="E117"/>
  <c r="B108"/>
  <c r="A108"/>
  <c r="B107"/>
  <c r="A107"/>
  <c r="B106"/>
  <c r="A106"/>
  <c r="H105"/>
  <c r="I105" s="1"/>
  <c r="B105"/>
  <c r="A105"/>
  <c r="H104"/>
  <c r="I104" s="1"/>
  <c r="B104"/>
  <c r="A104"/>
  <c r="H103"/>
  <c r="B103"/>
  <c r="A103"/>
  <c r="B102"/>
  <c r="A102"/>
  <c r="H101"/>
  <c r="I101" s="1"/>
  <c r="B101"/>
  <c r="A101"/>
  <c r="H100"/>
  <c r="I100" s="1"/>
  <c r="B100"/>
  <c r="A100"/>
  <c r="H99"/>
  <c r="B99"/>
  <c r="A99"/>
  <c r="B98"/>
  <c r="A98"/>
  <c r="B97"/>
  <c r="A97"/>
  <c r="H96"/>
  <c r="I96" s="1"/>
  <c r="B96"/>
  <c r="A96"/>
  <c r="B95"/>
  <c r="A95"/>
  <c r="H94"/>
  <c r="I94" s="1"/>
  <c r="B94"/>
  <c r="A94"/>
  <c r="B93"/>
  <c r="A93"/>
  <c r="B92"/>
  <c r="A92"/>
  <c r="B91"/>
  <c r="A91"/>
  <c r="B90"/>
  <c r="C89"/>
  <c r="B89"/>
  <c r="H88"/>
  <c r="I88" s="1"/>
  <c r="B88"/>
  <c r="A88"/>
  <c r="B87"/>
  <c r="A87"/>
  <c r="H86"/>
  <c r="I86" s="1"/>
  <c r="B86"/>
  <c r="A86"/>
  <c r="H85"/>
  <c r="I85" s="1"/>
  <c r="B85"/>
  <c r="A85"/>
  <c r="H84"/>
  <c r="I84" s="1"/>
  <c r="B84"/>
  <c r="A84"/>
  <c r="B83"/>
  <c r="A83"/>
  <c r="B82"/>
  <c r="A82"/>
  <c r="H81"/>
  <c r="I81" s="1"/>
  <c r="B81"/>
  <c r="A81"/>
  <c r="H80"/>
  <c r="I80" s="1"/>
  <c r="B80"/>
  <c r="A80"/>
  <c r="B79"/>
  <c r="A79"/>
  <c r="B78"/>
  <c r="A78"/>
  <c r="H77"/>
  <c r="I77" s="1"/>
  <c r="B77"/>
  <c r="A77"/>
  <c r="H76"/>
  <c r="I76" s="1"/>
  <c r="B76"/>
  <c r="A76"/>
  <c r="H75"/>
  <c r="B75"/>
  <c r="A75"/>
  <c r="H74"/>
  <c r="I74" s="1"/>
  <c r="B74"/>
  <c r="A74"/>
  <c r="B73"/>
  <c r="A73"/>
  <c r="H72"/>
  <c r="I72" s="1"/>
  <c r="B72"/>
  <c r="A72"/>
  <c r="H71"/>
  <c r="I71" s="1"/>
  <c r="B71"/>
  <c r="A71"/>
  <c r="H70"/>
  <c r="I70" s="1"/>
  <c r="B70"/>
  <c r="A70"/>
  <c r="B69"/>
  <c r="A69"/>
  <c r="B68"/>
  <c r="A68"/>
  <c r="H67"/>
  <c r="I67" s="1"/>
  <c r="B67"/>
  <c r="A67"/>
  <c r="B66"/>
  <c r="A66"/>
  <c r="H65"/>
  <c r="I65" s="1"/>
  <c r="B65"/>
  <c r="A65"/>
  <c r="H64"/>
  <c r="I64" s="1"/>
  <c r="B64"/>
  <c r="A64"/>
  <c r="B63"/>
  <c r="A63"/>
  <c r="B62"/>
  <c r="A62"/>
  <c r="F61"/>
  <c r="C61"/>
  <c r="B61"/>
  <c r="H60"/>
  <c r="I60" s="1"/>
  <c r="B60"/>
  <c r="A60"/>
  <c r="H59"/>
  <c r="B59"/>
  <c r="A59"/>
  <c r="H58"/>
  <c r="I58" s="1"/>
  <c r="B58"/>
  <c r="A58"/>
  <c r="H57"/>
  <c r="I57" s="1"/>
  <c r="B57"/>
  <c r="A57"/>
  <c r="H56"/>
  <c r="I56" s="1"/>
  <c r="B56"/>
  <c r="A56"/>
  <c r="B55"/>
  <c r="A55"/>
  <c r="H54"/>
  <c r="I54" s="1"/>
  <c r="B54"/>
  <c r="A54"/>
  <c r="H53"/>
  <c r="I53" s="1"/>
  <c r="B53"/>
  <c r="A53"/>
  <c r="H52"/>
  <c r="I52" s="1"/>
  <c r="B52"/>
  <c r="A52"/>
  <c r="D61"/>
  <c r="B51"/>
  <c r="A51"/>
  <c r="B50"/>
  <c r="A50"/>
  <c r="H49"/>
  <c r="I49" s="1"/>
  <c r="B49"/>
  <c r="A49"/>
  <c r="H48"/>
  <c r="I48" s="1"/>
  <c r="B48"/>
  <c r="A48"/>
  <c r="B47"/>
  <c r="A47"/>
  <c r="H46"/>
  <c r="I46" s="1"/>
  <c r="B46"/>
  <c r="A46"/>
  <c r="B45"/>
  <c r="A45"/>
  <c r="H44"/>
  <c r="I44" s="1"/>
  <c r="B44"/>
  <c r="A44"/>
  <c r="H43"/>
  <c r="B43"/>
  <c r="A43"/>
  <c r="H42"/>
  <c r="I42" s="1"/>
  <c r="B42"/>
  <c r="A42"/>
  <c r="B41"/>
  <c r="A41"/>
  <c r="H40"/>
  <c r="I40" s="1"/>
  <c r="B40"/>
  <c r="A40"/>
  <c r="H39"/>
  <c r="G61"/>
  <c r="B39"/>
  <c r="A39"/>
  <c r="B38"/>
  <c r="A38"/>
  <c r="B37"/>
  <c r="A37"/>
  <c r="F36"/>
  <c r="B36"/>
  <c r="H35"/>
  <c r="B35"/>
  <c r="A35"/>
  <c r="B34"/>
  <c r="A34"/>
  <c r="B33"/>
  <c r="A33"/>
  <c r="H32"/>
  <c r="I32" s="1"/>
  <c r="B32"/>
  <c r="A32"/>
  <c r="H31"/>
  <c r="B31"/>
  <c r="A31"/>
  <c r="H30"/>
  <c r="I30" s="1"/>
  <c r="B30"/>
  <c r="A30"/>
  <c r="H29"/>
  <c r="I29" s="1"/>
  <c r="B29"/>
  <c r="A29"/>
  <c r="B28"/>
  <c r="A28"/>
  <c r="H27"/>
  <c r="B27"/>
  <c r="A27"/>
  <c r="H26"/>
  <c r="I26" s="1"/>
  <c r="B26"/>
  <c r="A26"/>
  <c r="H25"/>
  <c r="I25" s="1"/>
  <c r="B25"/>
  <c r="A25"/>
  <c r="B24"/>
  <c r="A24"/>
  <c r="B23"/>
  <c r="A23"/>
  <c r="B22"/>
  <c r="A22"/>
  <c r="B21"/>
  <c r="A21"/>
  <c r="B20"/>
  <c r="A20"/>
  <c r="H19"/>
  <c r="I19" s="1"/>
  <c r="B19"/>
  <c r="A19"/>
  <c r="H18"/>
  <c r="I18" s="1"/>
  <c r="B18"/>
  <c r="A18"/>
  <c r="B17"/>
  <c r="A17"/>
  <c r="B16"/>
  <c r="A16"/>
  <c r="B15"/>
  <c r="A15"/>
  <c r="B14"/>
  <c r="A14"/>
  <c r="H13"/>
  <c r="B13"/>
  <c r="A13"/>
  <c r="H12"/>
  <c r="B12"/>
  <c r="A12"/>
  <c r="H11"/>
  <c r="B11"/>
  <c r="A11"/>
  <c r="H10"/>
  <c r="B10"/>
  <c r="A10"/>
  <c r="B9"/>
  <c r="A9"/>
  <c r="B8"/>
  <c r="A8"/>
  <c r="B7"/>
  <c r="A7"/>
  <c r="H2" i="17"/>
  <c r="H3"/>
  <c r="G48"/>
  <c r="G47"/>
  <c r="G46"/>
  <c r="G40"/>
  <c r="G39"/>
  <c r="G88"/>
  <c r="G87"/>
  <c r="G86"/>
  <c r="G85"/>
  <c r="G82"/>
  <c r="G79"/>
  <c r="G81"/>
  <c r="G80"/>
  <c r="F79"/>
  <c r="G77"/>
  <c r="G76"/>
  <c r="G75"/>
  <c r="G74"/>
  <c r="G72"/>
  <c r="G71"/>
  <c r="G70"/>
  <c r="G69"/>
  <c r="G60"/>
  <c r="G59"/>
  <c r="G58"/>
  <c r="G57"/>
  <c r="G56"/>
  <c r="G54"/>
  <c r="G53"/>
  <c r="G52"/>
  <c r="G49"/>
  <c r="G35"/>
  <c r="G34"/>
  <c r="E16"/>
  <c r="E15"/>
  <c r="C16"/>
  <c r="C15"/>
  <c r="C33"/>
  <c r="D32"/>
  <c r="D31"/>
  <c r="D30"/>
  <c r="D29"/>
  <c r="C29"/>
  <c r="E27"/>
  <c r="C27"/>
  <c r="E26"/>
  <c r="C26"/>
  <c r="E25"/>
  <c r="C25"/>
  <c r="E24"/>
  <c r="C24"/>
  <c r="E22"/>
  <c r="C22"/>
  <c r="E21"/>
  <c r="C21"/>
  <c r="E20"/>
  <c r="C20"/>
  <c r="E19"/>
  <c r="C19"/>
  <c r="E18"/>
  <c r="C18"/>
  <c r="E17"/>
  <c r="C17"/>
  <c r="D51"/>
  <c r="E51"/>
  <c r="E44"/>
  <c r="E42"/>
  <c r="F82"/>
  <c r="D72"/>
  <c r="D71"/>
  <c r="D70"/>
  <c r="D69"/>
  <c r="F67"/>
  <c r="E67"/>
  <c r="F66"/>
  <c r="E66"/>
  <c r="E65"/>
  <c r="F64"/>
  <c r="E64"/>
  <c r="E129"/>
  <c r="E128"/>
  <c r="E127"/>
  <c r="E126"/>
  <c r="E125"/>
  <c r="E123"/>
  <c r="E122"/>
  <c r="E121"/>
  <c r="E120"/>
  <c r="D123"/>
  <c r="D122"/>
  <c r="D121"/>
  <c r="D120"/>
  <c r="D116"/>
  <c r="D115"/>
  <c r="D114"/>
  <c r="D113"/>
  <c r="E111"/>
  <c r="E110"/>
  <c r="H110" s="1"/>
  <c r="E109"/>
  <c r="E108"/>
  <c r="H111"/>
  <c r="H109"/>
  <c r="H108"/>
  <c r="H107"/>
  <c r="H105"/>
  <c r="H104"/>
  <c r="H103"/>
  <c r="H102"/>
  <c r="H101"/>
  <c r="H100"/>
  <c r="H99"/>
  <c r="H98"/>
  <c r="H96"/>
  <c r="H95"/>
  <c r="E107"/>
  <c r="C105"/>
  <c r="C104"/>
  <c r="C103"/>
  <c r="C102"/>
  <c r="C101"/>
  <c r="C100"/>
  <c r="C99"/>
  <c r="C98"/>
  <c r="C96"/>
  <c r="C95"/>
  <c r="H10"/>
  <c r="I130"/>
  <c r="I124"/>
  <c r="I119"/>
  <c r="I118"/>
  <c r="I112"/>
  <c r="I106"/>
  <c r="I97"/>
  <c r="I93"/>
  <c r="I92"/>
  <c r="I91"/>
  <c r="I83"/>
  <c r="I78"/>
  <c r="I73"/>
  <c r="I68"/>
  <c r="I63"/>
  <c r="I62"/>
  <c r="I55"/>
  <c r="I50"/>
  <c r="I45"/>
  <c r="I41"/>
  <c r="I38"/>
  <c r="I37"/>
  <c r="I28"/>
  <c r="I23"/>
  <c r="I14"/>
  <c r="I10"/>
  <c r="I9"/>
  <c r="F114" i="18"/>
  <c r="G114" s="1"/>
  <c r="E114"/>
  <c r="D114"/>
  <c r="F113"/>
  <c r="G113" s="1"/>
  <c r="H113" s="1"/>
  <c r="E113"/>
  <c r="D113"/>
  <c r="F111"/>
  <c r="G111" s="1"/>
  <c r="E111"/>
  <c r="H111" s="1"/>
  <c r="D111"/>
  <c r="F110"/>
  <c r="G110" s="1"/>
  <c r="E110"/>
  <c r="D110"/>
  <c r="F109"/>
  <c r="G109" s="1"/>
  <c r="H109" s="1"/>
  <c r="E109"/>
  <c r="D109"/>
  <c r="F108"/>
  <c r="E108"/>
  <c r="D108"/>
  <c r="F107"/>
  <c r="G107" s="1"/>
  <c r="E107"/>
  <c r="H107" s="1"/>
  <c r="D107"/>
  <c r="D99"/>
  <c r="E99" s="1"/>
  <c r="F98"/>
  <c r="E98"/>
  <c r="D98"/>
  <c r="F82"/>
  <c r="E82"/>
  <c r="D82"/>
  <c r="F81"/>
  <c r="E81"/>
  <c r="D81"/>
  <c r="D70"/>
  <c r="E70"/>
  <c r="F70" s="1"/>
  <c r="G70" s="1"/>
  <c r="D71"/>
  <c r="E71"/>
  <c r="E69"/>
  <c r="F69"/>
  <c r="G69" s="1"/>
  <c r="D69"/>
  <c r="F64"/>
  <c r="E64"/>
  <c r="D64"/>
  <c r="D60"/>
  <c r="E60" s="1"/>
  <c r="F60" s="1"/>
  <c r="G60" s="1"/>
  <c r="F59"/>
  <c r="G59" s="1"/>
  <c r="H59" s="1"/>
  <c r="E59"/>
  <c r="D59"/>
  <c r="F58"/>
  <c r="G58" s="1"/>
  <c r="H58" s="1"/>
  <c r="E58"/>
  <c r="D58"/>
  <c r="F49"/>
  <c r="E49"/>
  <c r="D49"/>
  <c r="H134"/>
  <c r="H133"/>
  <c r="H132"/>
  <c r="H131"/>
  <c r="H129"/>
  <c r="H128"/>
  <c r="H127"/>
  <c r="H126"/>
  <c r="H125"/>
  <c r="H123"/>
  <c r="H122"/>
  <c r="H121"/>
  <c r="H120"/>
  <c r="H116"/>
  <c r="H115"/>
  <c r="H105"/>
  <c r="H104"/>
  <c r="H103"/>
  <c r="H102"/>
  <c r="H101"/>
  <c r="H100"/>
  <c r="H96"/>
  <c r="H95"/>
  <c r="H94"/>
  <c r="H88"/>
  <c r="H87"/>
  <c r="H86"/>
  <c r="H85"/>
  <c r="H84"/>
  <c r="H80"/>
  <c r="H79"/>
  <c r="H77"/>
  <c r="H76"/>
  <c r="H75"/>
  <c r="H74"/>
  <c r="H72"/>
  <c r="H67"/>
  <c r="H66"/>
  <c r="H65"/>
  <c r="H57"/>
  <c r="H56"/>
  <c r="H54"/>
  <c r="H53"/>
  <c r="H52"/>
  <c r="H51"/>
  <c r="H48"/>
  <c r="H47"/>
  <c r="H46"/>
  <c r="H44"/>
  <c r="H43"/>
  <c r="H42"/>
  <c r="H40"/>
  <c r="H39"/>
  <c r="H35"/>
  <c r="H34"/>
  <c r="H33"/>
  <c r="H32"/>
  <c r="H31"/>
  <c r="H30"/>
  <c r="H29"/>
  <c r="H27"/>
  <c r="H26"/>
  <c r="H25"/>
  <c r="H24"/>
  <c r="H22"/>
  <c r="H21"/>
  <c r="H20"/>
  <c r="H19"/>
  <c r="H18"/>
  <c r="H17"/>
  <c r="H16"/>
  <c r="H15"/>
  <c r="H13"/>
  <c r="H12"/>
  <c r="H11"/>
  <c r="H10"/>
  <c r="G36"/>
  <c r="F36"/>
  <c r="E36"/>
  <c r="D36"/>
  <c r="F35"/>
  <c r="G35" s="1"/>
  <c r="E35"/>
  <c r="D35"/>
  <c r="F34"/>
  <c r="G34" s="1"/>
  <c r="E34"/>
  <c r="D34"/>
  <c r="F33"/>
  <c r="G33" s="1"/>
  <c r="E33"/>
  <c r="D33"/>
  <c r="F32"/>
  <c r="G32" s="1"/>
  <c r="E32"/>
  <c r="D32"/>
  <c r="F31"/>
  <c r="G31" s="1"/>
  <c r="E31"/>
  <c r="D31"/>
  <c r="F30"/>
  <c r="G30" s="1"/>
  <c r="E30"/>
  <c r="D30"/>
  <c r="F29"/>
  <c r="G29" s="1"/>
  <c r="E29"/>
  <c r="D29"/>
  <c r="E27"/>
  <c r="F27" s="1"/>
  <c r="G27" s="1"/>
  <c r="D27"/>
  <c r="F26"/>
  <c r="G26" s="1"/>
  <c r="E26"/>
  <c r="D26"/>
  <c r="F25"/>
  <c r="G25" s="1"/>
  <c r="E25"/>
  <c r="D25"/>
  <c r="F24"/>
  <c r="G24" s="1"/>
  <c r="E24"/>
  <c r="D24"/>
  <c r="F22"/>
  <c r="G22" s="1"/>
  <c r="E22"/>
  <c r="D22"/>
  <c r="F21"/>
  <c r="G21" s="1"/>
  <c r="E21"/>
  <c r="D21"/>
  <c r="F20"/>
  <c r="G20" s="1"/>
  <c r="E20"/>
  <c r="D20"/>
  <c r="F19"/>
  <c r="G19" s="1"/>
  <c r="E19"/>
  <c r="D19"/>
  <c r="F18"/>
  <c r="G18" s="1"/>
  <c r="E18"/>
  <c r="D18"/>
  <c r="F17"/>
  <c r="G17" s="1"/>
  <c r="E17"/>
  <c r="D17"/>
  <c r="D16"/>
  <c r="E16" s="1"/>
  <c r="F16" s="1"/>
  <c r="G16" s="1"/>
  <c r="E15"/>
  <c r="F15" s="1"/>
  <c r="G15" s="1"/>
  <c r="D15"/>
  <c r="G13" i="30" l="1"/>
  <c r="C24" s="1"/>
  <c r="E11"/>
  <c r="E26" i="36"/>
  <c r="D26"/>
  <c r="F26"/>
  <c r="G26"/>
  <c r="C26"/>
  <c r="E11"/>
  <c r="E15"/>
  <c r="D11"/>
  <c r="C15"/>
  <c r="G15"/>
  <c r="C11"/>
  <c r="G11"/>
  <c r="F15"/>
  <c r="F11"/>
  <c r="D15"/>
  <c r="E49" i="34"/>
  <c r="E50" s="1"/>
  <c r="E51" s="1"/>
  <c r="E52" s="1"/>
  <c r="E53" s="1"/>
  <c r="E54" s="1"/>
  <c r="E55" s="1"/>
  <c r="E56" s="1"/>
  <c r="E57" s="1"/>
  <c r="E58" s="1"/>
  <c r="D27"/>
  <c r="D20"/>
  <c r="D12" i="33"/>
  <c r="C12"/>
  <c r="G7"/>
  <c r="C4"/>
  <c r="G11" i="32"/>
  <c r="G16" s="1"/>
  <c r="G41" i="29"/>
  <c r="G13" i="32"/>
  <c r="G15" s="1"/>
  <c r="F20" i="29"/>
  <c r="F9" i="32" s="1"/>
  <c r="F11" s="1"/>
  <c r="F16" s="1"/>
  <c r="F4" s="1"/>
  <c r="H16" i="29"/>
  <c r="H17"/>
  <c r="G20"/>
  <c r="G9" i="32" s="1"/>
  <c r="H19" i="29"/>
  <c r="D40"/>
  <c r="D14" i="32" s="1"/>
  <c r="C40" i="29"/>
  <c r="C14" i="32" s="1"/>
  <c r="F40" i="29"/>
  <c r="F14" i="32" s="1"/>
  <c r="H11" i="29"/>
  <c r="E27"/>
  <c r="E10" i="32" s="1"/>
  <c r="H24" i="29"/>
  <c r="H25"/>
  <c r="G27"/>
  <c r="G10" i="32" s="1"/>
  <c r="H26" i="29"/>
  <c r="E35"/>
  <c r="E13" i="32" s="1"/>
  <c r="E15" s="1"/>
  <c r="H32" i="29"/>
  <c r="C35"/>
  <c r="C13" i="32" s="1"/>
  <c r="F35" i="29"/>
  <c r="F13" i="32" s="1"/>
  <c r="F15" s="1"/>
  <c r="E20" i="31"/>
  <c r="E23"/>
  <c r="C11"/>
  <c r="F20"/>
  <c r="D23"/>
  <c r="H10"/>
  <c r="G20"/>
  <c r="C23"/>
  <c r="G23"/>
  <c r="H9"/>
  <c r="H14"/>
  <c r="D20"/>
  <c r="C21"/>
  <c r="F23"/>
  <c r="H8"/>
  <c r="H11" s="1"/>
  <c r="H13"/>
  <c r="F4"/>
  <c r="E4"/>
  <c r="G9" i="30"/>
  <c r="C22" s="1"/>
  <c r="C11"/>
  <c r="G10"/>
  <c r="C23" s="1"/>
  <c r="C15"/>
  <c r="B36" s="1"/>
  <c r="F11"/>
  <c r="D11"/>
  <c r="D16" s="1"/>
  <c r="G8"/>
  <c r="F15"/>
  <c r="E15"/>
  <c r="G14"/>
  <c r="H38" i="29"/>
  <c r="E41"/>
  <c r="C41"/>
  <c r="H31"/>
  <c r="H33"/>
  <c r="H35" s="1"/>
  <c r="D35"/>
  <c r="D13" i="32" s="1"/>
  <c r="D15" s="1"/>
  <c r="D27" i="29"/>
  <c r="D10" i="32" s="1"/>
  <c r="C27" i="29"/>
  <c r="C10" i="32" s="1"/>
  <c r="D20" i="29"/>
  <c r="D9" i="32" s="1"/>
  <c r="F28" i="29"/>
  <c r="E20"/>
  <c r="E13"/>
  <c r="E8" i="32" s="1"/>
  <c r="D13" i="29"/>
  <c r="C13"/>
  <c r="C8" i="32" s="1"/>
  <c r="H13" i="29"/>
  <c r="G28"/>
  <c r="G42" s="1"/>
  <c r="H22"/>
  <c r="H27" s="1"/>
  <c r="H15"/>
  <c r="H37"/>
  <c r="H40" s="1"/>
  <c r="C20" i="28"/>
  <c r="F27"/>
  <c r="F28" s="1"/>
  <c r="F42" s="1"/>
  <c r="F4" s="1"/>
  <c r="H38"/>
  <c r="E28"/>
  <c r="D13"/>
  <c r="D28" s="1"/>
  <c r="D42" s="1"/>
  <c r="D4" s="1"/>
  <c r="H16"/>
  <c r="D20"/>
  <c r="H13"/>
  <c r="G28"/>
  <c r="G42" s="1"/>
  <c r="G4" s="1"/>
  <c r="D41"/>
  <c r="E42"/>
  <c r="E4" s="1"/>
  <c r="H35"/>
  <c r="H41" s="1"/>
  <c r="G41"/>
  <c r="C13"/>
  <c r="C28" s="1"/>
  <c r="H22"/>
  <c r="H27" s="1"/>
  <c r="C35"/>
  <c r="C41" s="1"/>
  <c r="H15"/>
  <c r="H20" s="1"/>
  <c r="H37"/>
  <c r="H40" s="1"/>
  <c r="E28" i="27"/>
  <c r="E42" s="1"/>
  <c r="E4" s="1"/>
  <c r="H27"/>
  <c r="G41"/>
  <c r="D35"/>
  <c r="D41" s="1"/>
  <c r="D40"/>
  <c r="D20"/>
  <c r="C35"/>
  <c r="C41" s="1"/>
  <c r="D28"/>
  <c r="D42" s="1"/>
  <c r="D4" s="1"/>
  <c r="G28"/>
  <c r="C28"/>
  <c r="F42"/>
  <c r="F4" s="1"/>
  <c r="H31"/>
  <c r="H35" s="1"/>
  <c r="H15"/>
  <c r="H20" s="1"/>
  <c r="H37"/>
  <c r="H40" s="1"/>
  <c r="H9"/>
  <c r="H13" s="1"/>
  <c r="H28" s="1"/>
  <c r="G28" i="26"/>
  <c r="G42" s="1"/>
  <c r="G4" s="1"/>
  <c r="F28"/>
  <c r="F42" s="1"/>
  <c r="F4" s="1"/>
  <c r="E28"/>
  <c r="H40"/>
  <c r="D28"/>
  <c r="D42" s="1"/>
  <c r="D4" s="1"/>
  <c r="E41"/>
  <c r="H9"/>
  <c r="H13" s="1"/>
  <c r="H31"/>
  <c r="H35" s="1"/>
  <c r="H41" s="1"/>
  <c r="C20"/>
  <c r="C28" s="1"/>
  <c r="C40"/>
  <c r="C41" s="1"/>
  <c r="H22"/>
  <c r="H27" s="1"/>
  <c r="E28" i="25"/>
  <c r="E42" s="1"/>
  <c r="E4" s="1"/>
  <c r="D28"/>
  <c r="D42" s="1"/>
  <c r="D4" s="1"/>
  <c r="C27"/>
  <c r="C41"/>
  <c r="H13"/>
  <c r="G28"/>
  <c r="G42" s="1"/>
  <c r="G4" s="1"/>
  <c r="H35"/>
  <c r="F41"/>
  <c r="F42" s="1"/>
  <c r="F4" s="1"/>
  <c r="C13"/>
  <c r="C28" s="1"/>
  <c r="C42" s="1"/>
  <c r="C4" s="1"/>
  <c r="H22"/>
  <c r="H27" s="1"/>
  <c r="H15"/>
  <c r="H20" s="1"/>
  <c r="H37"/>
  <c r="H40" s="1"/>
  <c r="E41" i="24"/>
  <c r="G41"/>
  <c r="H10"/>
  <c r="H16"/>
  <c r="H11"/>
  <c r="E27"/>
  <c r="E28" s="1"/>
  <c r="E42" s="1"/>
  <c r="E4" s="1"/>
  <c r="H39"/>
  <c r="F41"/>
  <c r="F27"/>
  <c r="F28" s="1"/>
  <c r="H32"/>
  <c r="H38"/>
  <c r="H18"/>
  <c r="D41"/>
  <c r="C41"/>
  <c r="C28"/>
  <c r="H27"/>
  <c r="G28"/>
  <c r="H15"/>
  <c r="D27"/>
  <c r="D28" s="1"/>
  <c r="H37"/>
  <c r="H31"/>
  <c r="E13" i="23"/>
  <c r="D13"/>
  <c r="D28" s="1"/>
  <c r="G13"/>
  <c r="G28" s="1"/>
  <c r="G27"/>
  <c r="G40"/>
  <c r="G41" s="1"/>
  <c r="E20"/>
  <c r="H20"/>
  <c r="D27"/>
  <c r="D35"/>
  <c r="D41" s="1"/>
  <c r="F35"/>
  <c r="F41" s="1"/>
  <c r="E40"/>
  <c r="C13"/>
  <c r="F27"/>
  <c r="E28"/>
  <c r="F20"/>
  <c r="D20"/>
  <c r="H27"/>
  <c r="E35"/>
  <c r="F40"/>
  <c r="C28"/>
  <c r="C42" s="1"/>
  <c r="C4" s="1"/>
  <c r="F28"/>
  <c r="C20"/>
  <c r="H35"/>
  <c r="H40"/>
  <c r="C27"/>
  <c r="E61" i="22"/>
  <c r="D36"/>
  <c r="H53"/>
  <c r="C137"/>
  <c r="C4" s="1"/>
  <c r="E90"/>
  <c r="E137" s="1"/>
  <c r="E4" s="1"/>
  <c r="E136"/>
  <c r="C117"/>
  <c r="C136" s="1"/>
  <c r="G90"/>
  <c r="G137" s="1"/>
  <c r="G4" s="1"/>
  <c r="F90"/>
  <c r="F137" s="1"/>
  <c r="F4" s="1"/>
  <c r="H135"/>
  <c r="H15"/>
  <c r="H42"/>
  <c r="D61"/>
  <c r="D90" s="1"/>
  <c r="D137" s="1"/>
  <c r="D4" s="1"/>
  <c r="H64"/>
  <c r="D89"/>
  <c r="H108"/>
  <c r="G36" i="21"/>
  <c r="G61"/>
  <c r="H69"/>
  <c r="E117"/>
  <c r="G90"/>
  <c r="G137" s="1"/>
  <c r="G4" s="1"/>
  <c r="H135"/>
  <c r="F90"/>
  <c r="F137" s="1"/>
  <c r="F4" s="1"/>
  <c r="E90"/>
  <c r="H15"/>
  <c r="H42"/>
  <c r="D61"/>
  <c r="H64"/>
  <c r="D89"/>
  <c r="H108"/>
  <c r="E135"/>
  <c r="E136" s="1"/>
  <c r="H49" i="20"/>
  <c r="H135"/>
  <c r="E90"/>
  <c r="H61"/>
  <c r="H89"/>
  <c r="H15"/>
  <c r="D36"/>
  <c r="G61"/>
  <c r="G90" s="1"/>
  <c r="G137" s="1"/>
  <c r="G4" s="1"/>
  <c r="H107"/>
  <c r="H113"/>
  <c r="D135"/>
  <c r="D136" s="1"/>
  <c r="D89"/>
  <c r="E135"/>
  <c r="E136" s="1"/>
  <c r="H94"/>
  <c r="H16" i="19"/>
  <c r="I16" s="1"/>
  <c r="G36"/>
  <c r="G90" s="1"/>
  <c r="G137" s="1"/>
  <c r="G4" s="1"/>
  <c r="H15"/>
  <c r="I15" s="1"/>
  <c r="C36"/>
  <c r="C90" s="1"/>
  <c r="H33"/>
  <c r="I33" s="1"/>
  <c r="H66"/>
  <c r="I66" s="1"/>
  <c r="C117"/>
  <c r="C136" s="1"/>
  <c r="H135"/>
  <c r="I135" s="1"/>
  <c r="H69"/>
  <c r="I69" s="1"/>
  <c r="H108"/>
  <c r="I108" s="1"/>
  <c r="E135"/>
  <c r="E136" s="1"/>
  <c r="E36"/>
  <c r="H51"/>
  <c r="I51" s="1"/>
  <c r="E61"/>
  <c r="F89"/>
  <c r="F90" s="1"/>
  <c r="F137" s="1"/>
  <c r="F4" s="1"/>
  <c r="H95"/>
  <c r="I95" s="1"/>
  <c r="H34"/>
  <c r="I34" s="1"/>
  <c r="H114" i="18"/>
  <c r="H110"/>
  <c r="G108"/>
  <c r="H108" s="1"/>
  <c r="F99"/>
  <c r="G99" s="1"/>
  <c r="G98"/>
  <c r="H98" s="1"/>
  <c r="H81"/>
  <c r="G81"/>
  <c r="G82"/>
  <c r="H82" s="1"/>
  <c r="H70"/>
  <c r="F71"/>
  <c r="G71" s="1"/>
  <c r="H69"/>
  <c r="H64"/>
  <c r="G64"/>
  <c r="H60"/>
  <c r="G49"/>
  <c r="H49" s="1"/>
  <c r="H36"/>
  <c r="C9" i="34" l="1"/>
  <c r="C8"/>
  <c r="C10"/>
  <c r="E16" i="30"/>
  <c r="E4" s="1"/>
  <c r="E16" i="36"/>
  <c r="E18" s="1"/>
  <c r="E27" s="1"/>
  <c r="E36" s="1"/>
  <c r="D16"/>
  <c r="C16"/>
  <c r="G16"/>
  <c r="F16"/>
  <c r="E59" i="34"/>
  <c r="D4" i="33"/>
  <c r="E4"/>
  <c r="F4"/>
  <c r="G4" i="29"/>
  <c r="C23" i="32"/>
  <c r="H10"/>
  <c r="C11"/>
  <c r="D28" i="29"/>
  <c r="D8" i="32"/>
  <c r="D11" s="1"/>
  <c r="D16" s="1"/>
  <c r="D4" s="1"/>
  <c r="H13"/>
  <c r="C15"/>
  <c r="C16" s="1"/>
  <c r="C4" s="1"/>
  <c r="D41" i="29"/>
  <c r="H41"/>
  <c r="E28"/>
  <c r="E9" i="32"/>
  <c r="H9" s="1"/>
  <c r="H20" i="29"/>
  <c r="F41"/>
  <c r="F42" s="1"/>
  <c r="H14" i="32"/>
  <c r="G4"/>
  <c r="H15" i="31"/>
  <c r="C16"/>
  <c r="C4" s="1"/>
  <c r="G4"/>
  <c r="D4"/>
  <c r="F16" i="30"/>
  <c r="F4" s="1"/>
  <c r="G11"/>
  <c r="C21"/>
  <c r="G15"/>
  <c r="C25"/>
  <c r="C16"/>
  <c r="C4" s="1"/>
  <c r="D4"/>
  <c r="E42" i="29"/>
  <c r="C28"/>
  <c r="C42" s="1"/>
  <c r="D42"/>
  <c r="H28"/>
  <c r="H28" i="28"/>
  <c r="H42" s="1"/>
  <c r="H4" s="1"/>
  <c r="C42"/>
  <c r="C4" s="1"/>
  <c r="H3" s="1"/>
  <c r="G42" i="27"/>
  <c r="G4" s="1"/>
  <c r="C42"/>
  <c r="C4" s="1"/>
  <c r="H41"/>
  <c r="H42" s="1"/>
  <c r="H4" s="1"/>
  <c r="C42" i="26"/>
  <c r="C4" s="1"/>
  <c r="E42"/>
  <c r="E4" s="1"/>
  <c r="H28"/>
  <c r="H42" s="1"/>
  <c r="H4" s="1"/>
  <c r="H28" i="25"/>
  <c r="H3"/>
  <c r="H41"/>
  <c r="H40" i="24"/>
  <c r="H35"/>
  <c r="H41" s="1"/>
  <c r="F42"/>
  <c r="F4" s="1"/>
  <c r="D42"/>
  <c r="D4" s="1"/>
  <c r="H13"/>
  <c r="H20"/>
  <c r="G42"/>
  <c r="G4" s="1"/>
  <c r="C42"/>
  <c r="C4" s="1"/>
  <c r="D42" i="23"/>
  <c r="D4" s="1"/>
  <c r="H41"/>
  <c r="G42"/>
  <c r="F42"/>
  <c r="F4" s="1"/>
  <c r="H13"/>
  <c r="H28" s="1"/>
  <c r="H42" s="1"/>
  <c r="H4" s="1"/>
  <c r="E42"/>
  <c r="E4" s="1"/>
  <c r="E41"/>
  <c r="H61" i="22"/>
  <c r="I61" s="1"/>
  <c r="H3"/>
  <c r="H89"/>
  <c r="H117"/>
  <c r="H36"/>
  <c r="I36" s="1"/>
  <c r="D90" i="21"/>
  <c r="D137" s="1"/>
  <c r="D4" s="1"/>
  <c r="E137"/>
  <c r="E4" s="1"/>
  <c r="H89"/>
  <c r="H61"/>
  <c r="H117"/>
  <c r="H36"/>
  <c r="D90" i="20"/>
  <c r="D137" s="1"/>
  <c r="D4" s="1"/>
  <c r="H117"/>
  <c r="E137"/>
  <c r="E4" s="1"/>
  <c r="H36"/>
  <c r="C137" i="19"/>
  <c r="C4" s="1"/>
  <c r="E90"/>
  <c r="E137" s="1"/>
  <c r="E4" s="1"/>
  <c r="H117"/>
  <c r="I117" s="1"/>
  <c r="H61"/>
  <c r="I61" s="1"/>
  <c r="H89"/>
  <c r="I89" s="1"/>
  <c r="H36"/>
  <c r="I36" s="1"/>
  <c r="H99" i="18"/>
  <c r="H71"/>
  <c r="B45" i="30" l="1"/>
  <c r="C11" i="34"/>
  <c r="C7"/>
  <c r="D12" s="1"/>
  <c r="C26" i="30"/>
  <c r="C31" s="1"/>
  <c r="E4" i="36"/>
  <c r="F4"/>
  <c r="F18"/>
  <c r="F27" s="1"/>
  <c r="F36" s="1"/>
  <c r="D4"/>
  <c r="D18"/>
  <c r="D27" s="1"/>
  <c r="D36" s="1"/>
  <c r="C4"/>
  <c r="C18"/>
  <c r="C27" s="1"/>
  <c r="C36" s="1"/>
  <c r="G4"/>
  <c r="G18"/>
  <c r="G27" s="1"/>
  <c r="G36" s="1"/>
  <c r="E60" i="34"/>
  <c r="C37"/>
  <c r="C38" s="1"/>
  <c r="G3" i="33"/>
  <c r="G4"/>
  <c r="F4" i="29"/>
  <c r="C22" i="32"/>
  <c r="C4" i="29"/>
  <c r="C19" i="32"/>
  <c r="E11"/>
  <c r="E16" s="1"/>
  <c r="E4" s="1"/>
  <c r="H42" i="29"/>
  <c r="H4" s="1"/>
  <c r="H15" i="32"/>
  <c r="H8"/>
  <c r="H11" s="1"/>
  <c r="D4" i="29"/>
  <c r="H3" s="1"/>
  <c r="C20" i="32"/>
  <c r="E4" i="29"/>
  <c r="C21" i="32"/>
  <c r="H3"/>
  <c r="H3" i="31"/>
  <c r="H16"/>
  <c r="H4" s="1"/>
  <c r="G3" i="30"/>
  <c r="G1" s="1"/>
  <c r="G16"/>
  <c r="G4" s="1"/>
  <c r="H3" i="27"/>
  <c r="H3" i="26"/>
  <c r="H42" i="25"/>
  <c r="H4" s="1"/>
  <c r="H3" i="24"/>
  <c r="H28"/>
  <c r="H42" s="1"/>
  <c r="H4" s="1"/>
  <c r="H90" i="22"/>
  <c r="I90" s="1"/>
  <c r="H136"/>
  <c r="H3" i="21"/>
  <c r="H90"/>
  <c r="H136"/>
  <c r="H90" i="20"/>
  <c r="H136"/>
  <c r="H3"/>
  <c r="H3" i="19"/>
  <c r="H136"/>
  <c r="I136" s="1"/>
  <c r="H90"/>
  <c r="I90" s="1"/>
  <c r="C61" i="18"/>
  <c r="F135"/>
  <c r="F117"/>
  <c r="F136" s="1"/>
  <c r="F89"/>
  <c r="F61"/>
  <c r="B137"/>
  <c r="B136"/>
  <c r="H135"/>
  <c r="G135"/>
  <c r="E135"/>
  <c r="D135"/>
  <c r="C135"/>
  <c r="B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H117"/>
  <c r="G117"/>
  <c r="G136" s="1"/>
  <c r="E117"/>
  <c r="D117"/>
  <c r="C117"/>
  <c r="B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H89"/>
  <c r="G89"/>
  <c r="G90" s="1"/>
  <c r="E89"/>
  <c r="D89"/>
  <c r="C89"/>
  <c r="B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H61"/>
  <c r="G61"/>
  <c r="E61"/>
  <c r="D61"/>
  <c r="B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B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H134" i="17"/>
  <c r="I134" s="1"/>
  <c r="H133"/>
  <c r="I133" s="1"/>
  <c r="H132"/>
  <c r="I132" s="1"/>
  <c r="H131"/>
  <c r="I131" s="1"/>
  <c r="H129"/>
  <c r="I129" s="1"/>
  <c r="H128"/>
  <c r="I128" s="1"/>
  <c r="H127"/>
  <c r="I127" s="1"/>
  <c r="H126"/>
  <c r="I126" s="1"/>
  <c r="H125"/>
  <c r="I125" s="1"/>
  <c r="H123"/>
  <c r="I123" s="1"/>
  <c r="H122"/>
  <c r="I122" s="1"/>
  <c r="H121"/>
  <c r="I121" s="1"/>
  <c r="H120"/>
  <c r="I120" s="1"/>
  <c r="H116"/>
  <c r="I116" s="1"/>
  <c r="H115"/>
  <c r="I115" s="1"/>
  <c r="H114"/>
  <c r="I114" s="1"/>
  <c r="H113"/>
  <c r="I113" s="1"/>
  <c r="I111"/>
  <c r="I110"/>
  <c r="I109"/>
  <c r="I108"/>
  <c r="I107"/>
  <c r="I105"/>
  <c r="I104"/>
  <c r="I103"/>
  <c r="I102"/>
  <c r="I101"/>
  <c r="I100"/>
  <c r="I99"/>
  <c r="I98"/>
  <c r="I96"/>
  <c r="I95"/>
  <c r="H94"/>
  <c r="I94" s="1"/>
  <c r="H88"/>
  <c r="I88" s="1"/>
  <c r="H87"/>
  <c r="I87" s="1"/>
  <c r="H86"/>
  <c r="I86" s="1"/>
  <c r="H85"/>
  <c r="I85" s="1"/>
  <c r="H84"/>
  <c r="I84" s="1"/>
  <c r="H82"/>
  <c r="I82" s="1"/>
  <c r="H81"/>
  <c r="I81" s="1"/>
  <c r="H80"/>
  <c r="I80" s="1"/>
  <c r="H79"/>
  <c r="I79" s="1"/>
  <c r="H77"/>
  <c r="I77" s="1"/>
  <c r="H76"/>
  <c r="I76" s="1"/>
  <c r="H75"/>
  <c r="I75" s="1"/>
  <c r="H74"/>
  <c r="I74" s="1"/>
  <c r="H72"/>
  <c r="I72" s="1"/>
  <c r="H71"/>
  <c r="I71" s="1"/>
  <c r="H70"/>
  <c r="I70" s="1"/>
  <c r="H69"/>
  <c r="I69" s="1"/>
  <c r="H67"/>
  <c r="I67" s="1"/>
  <c r="H66"/>
  <c r="I66" s="1"/>
  <c r="H65"/>
  <c r="I65" s="1"/>
  <c r="H64"/>
  <c r="I64" s="1"/>
  <c r="H60"/>
  <c r="I60" s="1"/>
  <c r="H59"/>
  <c r="I59" s="1"/>
  <c r="H58"/>
  <c r="I58" s="1"/>
  <c r="H57"/>
  <c r="I57" s="1"/>
  <c r="H56"/>
  <c r="I56" s="1"/>
  <c r="H54"/>
  <c r="I54" s="1"/>
  <c r="H53"/>
  <c r="I53" s="1"/>
  <c r="H52"/>
  <c r="I52" s="1"/>
  <c r="H51"/>
  <c r="I51" s="1"/>
  <c r="H49"/>
  <c r="I49" s="1"/>
  <c r="H48"/>
  <c r="I48" s="1"/>
  <c r="H47"/>
  <c r="I47" s="1"/>
  <c r="H46"/>
  <c r="I46" s="1"/>
  <c r="H44"/>
  <c r="I44" s="1"/>
  <c r="H43"/>
  <c r="I43" s="1"/>
  <c r="H42"/>
  <c r="I42" s="1"/>
  <c r="H40"/>
  <c r="I40" s="1"/>
  <c r="H39"/>
  <c r="I39" s="1"/>
  <c r="H35"/>
  <c r="I35" s="1"/>
  <c r="H34"/>
  <c r="I34" s="1"/>
  <c r="H33"/>
  <c r="I33" s="1"/>
  <c r="H32"/>
  <c r="I32" s="1"/>
  <c r="H31"/>
  <c r="I31" s="1"/>
  <c r="H30"/>
  <c r="I30" s="1"/>
  <c r="H29"/>
  <c r="I29" s="1"/>
  <c r="H27"/>
  <c r="I27" s="1"/>
  <c r="H26"/>
  <c r="I26" s="1"/>
  <c r="H25"/>
  <c r="I25" s="1"/>
  <c r="H24"/>
  <c r="I24" s="1"/>
  <c r="H22"/>
  <c r="I22" s="1"/>
  <c r="H21"/>
  <c r="I21" s="1"/>
  <c r="H20"/>
  <c r="I20" s="1"/>
  <c r="H19"/>
  <c r="I19" s="1"/>
  <c r="H18"/>
  <c r="I18" s="1"/>
  <c r="H17"/>
  <c r="I17" s="1"/>
  <c r="H16"/>
  <c r="I16" s="1"/>
  <c r="H15"/>
  <c r="I15" s="1"/>
  <c r="H13"/>
  <c r="I13" s="1"/>
  <c r="H12"/>
  <c r="I12" s="1"/>
  <c r="H11"/>
  <c r="I11" s="1"/>
  <c r="G135"/>
  <c r="G117"/>
  <c r="G136" s="1"/>
  <c r="G89"/>
  <c r="G61"/>
  <c r="G36"/>
  <c r="B137"/>
  <c r="B136"/>
  <c r="F135"/>
  <c r="E135"/>
  <c r="D135"/>
  <c r="C135"/>
  <c r="B135"/>
  <c r="B134"/>
  <c r="A134"/>
  <c r="B133"/>
  <c r="A133"/>
  <c r="B132"/>
  <c r="A132"/>
  <c r="B131"/>
  <c r="A131"/>
  <c r="B130"/>
  <c r="A130"/>
  <c r="B129"/>
  <c r="A129"/>
  <c r="B128"/>
  <c r="A128"/>
  <c r="B127"/>
  <c r="A127"/>
  <c r="B126"/>
  <c r="A126"/>
  <c r="B125"/>
  <c r="A125"/>
  <c r="B124"/>
  <c r="A124"/>
  <c r="B123"/>
  <c r="A123"/>
  <c r="B122"/>
  <c r="A122"/>
  <c r="B121"/>
  <c r="A121"/>
  <c r="B120"/>
  <c r="A120"/>
  <c r="B119"/>
  <c r="A119"/>
  <c r="B118"/>
  <c r="A118"/>
  <c r="F117"/>
  <c r="E117"/>
  <c r="E136" s="1"/>
  <c r="D117"/>
  <c r="C117"/>
  <c r="B117"/>
  <c r="B116"/>
  <c r="A116"/>
  <c r="B115"/>
  <c r="A115"/>
  <c r="B114"/>
  <c r="A114"/>
  <c r="B113"/>
  <c r="A113"/>
  <c r="B112"/>
  <c r="A112"/>
  <c r="B111"/>
  <c r="A111"/>
  <c r="B110"/>
  <c r="A110"/>
  <c r="B109"/>
  <c r="A109"/>
  <c r="B108"/>
  <c r="A108"/>
  <c r="B107"/>
  <c r="A107"/>
  <c r="B106"/>
  <c r="A106"/>
  <c r="B105"/>
  <c r="A105"/>
  <c r="B104"/>
  <c r="A104"/>
  <c r="B103"/>
  <c r="A103"/>
  <c r="B102"/>
  <c r="A102"/>
  <c r="B101"/>
  <c r="A101"/>
  <c r="B100"/>
  <c r="A100"/>
  <c r="B99"/>
  <c r="A99"/>
  <c r="B98"/>
  <c r="A98"/>
  <c r="B97"/>
  <c r="A97"/>
  <c r="B96"/>
  <c r="A96"/>
  <c r="B95"/>
  <c r="A95"/>
  <c r="B94"/>
  <c r="A94"/>
  <c r="B93"/>
  <c r="A93"/>
  <c r="B92"/>
  <c r="A92"/>
  <c r="B91"/>
  <c r="A91"/>
  <c r="B90"/>
  <c r="F89"/>
  <c r="E89"/>
  <c r="D89"/>
  <c r="C89"/>
  <c r="B89"/>
  <c r="B88"/>
  <c r="A88"/>
  <c r="B87"/>
  <c r="A87"/>
  <c r="B86"/>
  <c r="A86"/>
  <c r="B85"/>
  <c r="A85"/>
  <c r="B84"/>
  <c r="A84"/>
  <c r="B83"/>
  <c r="A83"/>
  <c r="B82"/>
  <c r="A82"/>
  <c r="B81"/>
  <c r="A81"/>
  <c r="B80"/>
  <c r="A80"/>
  <c r="B79"/>
  <c r="A79"/>
  <c r="B78"/>
  <c r="A78"/>
  <c r="B77"/>
  <c r="A77"/>
  <c r="B76"/>
  <c r="A76"/>
  <c r="B75"/>
  <c r="A75"/>
  <c r="B74"/>
  <c r="A74"/>
  <c r="B73"/>
  <c r="A73"/>
  <c r="B72"/>
  <c r="A72"/>
  <c r="B71"/>
  <c r="A71"/>
  <c r="B70"/>
  <c r="A70"/>
  <c r="B69"/>
  <c r="A69"/>
  <c r="B68"/>
  <c r="A68"/>
  <c r="B67"/>
  <c r="A67"/>
  <c r="B66"/>
  <c r="A66"/>
  <c r="B65"/>
  <c r="A65"/>
  <c r="B64"/>
  <c r="A64"/>
  <c r="B63"/>
  <c r="A63"/>
  <c r="B62"/>
  <c r="A62"/>
  <c r="F61"/>
  <c r="E61"/>
  <c r="D61"/>
  <c r="C61"/>
  <c r="B61"/>
  <c r="B60"/>
  <c r="A60"/>
  <c r="B59"/>
  <c r="A59"/>
  <c r="B58"/>
  <c r="A58"/>
  <c r="B57"/>
  <c r="A57"/>
  <c r="B56"/>
  <c r="A56"/>
  <c r="B55"/>
  <c r="A55"/>
  <c r="B54"/>
  <c r="A54"/>
  <c r="B53"/>
  <c r="A53"/>
  <c r="B52"/>
  <c r="A52"/>
  <c r="B51"/>
  <c r="A51"/>
  <c r="B50"/>
  <c r="A50"/>
  <c r="B49"/>
  <c r="A49"/>
  <c r="B48"/>
  <c r="A48"/>
  <c r="B47"/>
  <c r="A47"/>
  <c r="B46"/>
  <c r="A46"/>
  <c r="B45"/>
  <c r="A45"/>
  <c r="B44"/>
  <c r="A44"/>
  <c r="B43"/>
  <c r="A43"/>
  <c r="B42"/>
  <c r="A42"/>
  <c r="B41"/>
  <c r="A41"/>
  <c r="B40"/>
  <c r="A40"/>
  <c r="B39"/>
  <c r="A39"/>
  <c r="B38"/>
  <c r="A38"/>
  <c r="B37"/>
  <c r="A37"/>
  <c r="F36"/>
  <c r="E36"/>
  <c r="D36"/>
  <c r="C36"/>
  <c r="B36"/>
  <c r="B35"/>
  <c r="A35"/>
  <c r="B34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D37" i="10"/>
  <c r="G37" s="1"/>
  <c r="E37"/>
  <c r="F37"/>
  <c r="D38"/>
  <c r="E38"/>
  <c r="F38"/>
  <c r="G38" s="1"/>
  <c r="D39"/>
  <c r="E39"/>
  <c r="F39"/>
  <c r="C39"/>
  <c r="C38"/>
  <c r="C37"/>
  <c r="D31"/>
  <c r="G31" s="1"/>
  <c r="E31"/>
  <c r="F31"/>
  <c r="D32"/>
  <c r="E32"/>
  <c r="F32"/>
  <c r="G32" s="1"/>
  <c r="D33"/>
  <c r="E33"/>
  <c r="F33"/>
  <c r="D34"/>
  <c r="G34" s="1"/>
  <c r="E34"/>
  <c r="F34"/>
  <c r="C34"/>
  <c r="C33"/>
  <c r="C32"/>
  <c r="C31"/>
  <c r="F26"/>
  <c r="E26"/>
  <c r="D26"/>
  <c r="F25"/>
  <c r="E25"/>
  <c r="D25"/>
  <c r="F24"/>
  <c r="E24"/>
  <c r="D24"/>
  <c r="F23"/>
  <c r="E23"/>
  <c r="G23" s="1"/>
  <c r="D23"/>
  <c r="F22"/>
  <c r="E22"/>
  <c r="D22"/>
  <c r="C26"/>
  <c r="C25"/>
  <c r="C24"/>
  <c r="G24" s="1"/>
  <c r="C23"/>
  <c r="C22"/>
  <c r="G2"/>
  <c r="F19"/>
  <c r="E19"/>
  <c r="D19"/>
  <c r="G19" s="1"/>
  <c r="F18"/>
  <c r="E18"/>
  <c r="D18"/>
  <c r="F17"/>
  <c r="E17"/>
  <c r="D17"/>
  <c r="F16"/>
  <c r="E16"/>
  <c r="D16"/>
  <c r="F15"/>
  <c r="E15"/>
  <c r="D15"/>
  <c r="G15" s="1"/>
  <c r="C19"/>
  <c r="C18"/>
  <c r="C17"/>
  <c r="G17" s="1"/>
  <c r="C16"/>
  <c r="C15"/>
  <c r="G39"/>
  <c r="G33"/>
  <c r="G18"/>
  <c r="G16"/>
  <c r="G12"/>
  <c r="G11"/>
  <c r="G10"/>
  <c r="G9"/>
  <c r="F12"/>
  <c r="E12"/>
  <c r="D12"/>
  <c r="F11"/>
  <c r="E11"/>
  <c r="D11"/>
  <c r="F10"/>
  <c r="E10"/>
  <c r="D10"/>
  <c r="F9"/>
  <c r="E9"/>
  <c r="D9"/>
  <c r="C12"/>
  <c r="C11"/>
  <c r="C10"/>
  <c r="C9"/>
  <c r="B137" i="16"/>
  <c r="C136"/>
  <c r="B136"/>
  <c r="F135"/>
  <c r="E135"/>
  <c r="D135"/>
  <c r="C135"/>
  <c r="B135"/>
  <c r="G134"/>
  <c r="B134"/>
  <c r="A134"/>
  <c r="G133"/>
  <c r="B133"/>
  <c r="A133"/>
  <c r="G132"/>
  <c r="B132"/>
  <c r="A132"/>
  <c r="G131"/>
  <c r="B131"/>
  <c r="A131"/>
  <c r="B130"/>
  <c r="A130"/>
  <c r="G129"/>
  <c r="B129"/>
  <c r="A129"/>
  <c r="G128"/>
  <c r="B128"/>
  <c r="A128"/>
  <c r="G127"/>
  <c r="B127"/>
  <c r="A127"/>
  <c r="G126"/>
  <c r="B126"/>
  <c r="A126"/>
  <c r="G125"/>
  <c r="B125"/>
  <c r="A125"/>
  <c r="B124"/>
  <c r="A124"/>
  <c r="G123"/>
  <c r="B123"/>
  <c r="A123"/>
  <c r="G122"/>
  <c r="B122"/>
  <c r="A122"/>
  <c r="G121"/>
  <c r="B121"/>
  <c r="A121"/>
  <c r="G120"/>
  <c r="G135" s="1"/>
  <c r="B120"/>
  <c r="A120"/>
  <c r="B119"/>
  <c r="A119"/>
  <c r="B118"/>
  <c r="A118"/>
  <c r="F117"/>
  <c r="F136" s="1"/>
  <c r="E117"/>
  <c r="E136" s="1"/>
  <c r="D117"/>
  <c r="D136" s="1"/>
  <c r="C117"/>
  <c r="B117"/>
  <c r="G116"/>
  <c r="B116"/>
  <c r="A116"/>
  <c r="G115"/>
  <c r="B115"/>
  <c r="A115"/>
  <c r="G114"/>
  <c r="B114"/>
  <c r="A114"/>
  <c r="G113"/>
  <c r="B113"/>
  <c r="A113"/>
  <c r="B112"/>
  <c r="A112"/>
  <c r="G111"/>
  <c r="B111"/>
  <c r="A111"/>
  <c r="G110"/>
  <c r="B110"/>
  <c r="A110"/>
  <c r="G109"/>
  <c r="B109"/>
  <c r="A109"/>
  <c r="G108"/>
  <c r="B108"/>
  <c r="A108"/>
  <c r="G107"/>
  <c r="B107"/>
  <c r="A107"/>
  <c r="B106"/>
  <c r="A106"/>
  <c r="G105"/>
  <c r="B105"/>
  <c r="A105"/>
  <c r="G104"/>
  <c r="B104"/>
  <c r="A104"/>
  <c r="G103"/>
  <c r="B103"/>
  <c r="A103"/>
  <c r="G102"/>
  <c r="B102"/>
  <c r="A102"/>
  <c r="G101"/>
  <c r="B101"/>
  <c r="A101"/>
  <c r="G100"/>
  <c r="B100"/>
  <c r="A100"/>
  <c r="G99"/>
  <c r="B99"/>
  <c r="A99"/>
  <c r="G98"/>
  <c r="B98"/>
  <c r="A98"/>
  <c r="B97"/>
  <c r="A97"/>
  <c r="G96"/>
  <c r="B96"/>
  <c r="A96"/>
  <c r="G95"/>
  <c r="B95"/>
  <c r="A95"/>
  <c r="G94"/>
  <c r="G117" s="1"/>
  <c r="G136" s="1"/>
  <c r="B94"/>
  <c r="A94"/>
  <c r="B93"/>
  <c r="A93"/>
  <c r="B92"/>
  <c r="A92"/>
  <c r="B91"/>
  <c r="A91"/>
  <c r="B90"/>
  <c r="F89"/>
  <c r="F90" s="1"/>
  <c r="F137" s="1"/>
  <c r="F4" s="1"/>
  <c r="E89"/>
  <c r="D89"/>
  <c r="D90" s="1"/>
  <c r="C89"/>
  <c r="B89"/>
  <c r="G88"/>
  <c r="B88"/>
  <c r="A88"/>
  <c r="G87"/>
  <c r="B87"/>
  <c r="A87"/>
  <c r="G86"/>
  <c r="B86"/>
  <c r="A86"/>
  <c r="G85"/>
  <c r="B85"/>
  <c r="A85"/>
  <c r="G84"/>
  <c r="B84"/>
  <c r="A84"/>
  <c r="B83"/>
  <c r="A83"/>
  <c r="G82"/>
  <c r="B82"/>
  <c r="A82"/>
  <c r="G81"/>
  <c r="B81"/>
  <c r="A81"/>
  <c r="G80"/>
  <c r="B80"/>
  <c r="A80"/>
  <c r="G79"/>
  <c r="B79"/>
  <c r="A79"/>
  <c r="B78"/>
  <c r="A78"/>
  <c r="G77"/>
  <c r="B77"/>
  <c r="A77"/>
  <c r="G76"/>
  <c r="B76"/>
  <c r="A76"/>
  <c r="G75"/>
  <c r="B75"/>
  <c r="A75"/>
  <c r="G74"/>
  <c r="B74"/>
  <c r="A74"/>
  <c r="B73"/>
  <c r="A73"/>
  <c r="G72"/>
  <c r="B72"/>
  <c r="A72"/>
  <c r="G71"/>
  <c r="B71"/>
  <c r="A71"/>
  <c r="G70"/>
  <c r="B70"/>
  <c r="A70"/>
  <c r="G69"/>
  <c r="B69"/>
  <c r="A69"/>
  <c r="B68"/>
  <c r="A68"/>
  <c r="G67"/>
  <c r="B67"/>
  <c r="A67"/>
  <c r="G66"/>
  <c r="B66"/>
  <c r="A66"/>
  <c r="G65"/>
  <c r="B65"/>
  <c r="A65"/>
  <c r="G64"/>
  <c r="G89" s="1"/>
  <c r="B64"/>
  <c r="A64"/>
  <c r="B63"/>
  <c r="A63"/>
  <c r="B62"/>
  <c r="A62"/>
  <c r="F61"/>
  <c r="E61"/>
  <c r="D61"/>
  <c r="C61"/>
  <c r="B61"/>
  <c r="G60"/>
  <c r="B60"/>
  <c r="A60"/>
  <c r="G59"/>
  <c r="B59"/>
  <c r="A59"/>
  <c r="G58"/>
  <c r="B58"/>
  <c r="A58"/>
  <c r="G57"/>
  <c r="B57"/>
  <c r="A57"/>
  <c r="G56"/>
  <c r="B56"/>
  <c r="A56"/>
  <c r="B55"/>
  <c r="A55"/>
  <c r="G54"/>
  <c r="B54"/>
  <c r="A54"/>
  <c r="G53"/>
  <c r="B53"/>
  <c r="A53"/>
  <c r="G52"/>
  <c r="B52"/>
  <c r="A52"/>
  <c r="G51"/>
  <c r="B51"/>
  <c r="A51"/>
  <c r="B50"/>
  <c r="A50"/>
  <c r="G49"/>
  <c r="B49"/>
  <c r="A49"/>
  <c r="G48"/>
  <c r="B48"/>
  <c r="A48"/>
  <c r="G47"/>
  <c r="B47"/>
  <c r="A47"/>
  <c r="G46"/>
  <c r="B46"/>
  <c r="A46"/>
  <c r="B45"/>
  <c r="A45"/>
  <c r="G44"/>
  <c r="B44"/>
  <c r="A44"/>
  <c r="G43"/>
  <c r="B43"/>
  <c r="A43"/>
  <c r="G42"/>
  <c r="B42"/>
  <c r="A42"/>
  <c r="B41"/>
  <c r="A41"/>
  <c r="G40"/>
  <c r="G61" s="1"/>
  <c r="B40"/>
  <c r="A40"/>
  <c r="G39"/>
  <c r="B39"/>
  <c r="A39"/>
  <c r="B38"/>
  <c r="A38"/>
  <c r="B37"/>
  <c r="A37"/>
  <c r="F36"/>
  <c r="E36"/>
  <c r="E90" s="1"/>
  <c r="E137" s="1"/>
  <c r="E4" s="1"/>
  <c r="D36"/>
  <c r="C36"/>
  <c r="C90" s="1"/>
  <c r="C137" s="1"/>
  <c r="C4" s="1"/>
  <c r="B36"/>
  <c r="G35"/>
  <c r="B35"/>
  <c r="A35"/>
  <c r="G34"/>
  <c r="B34"/>
  <c r="A34"/>
  <c r="G33"/>
  <c r="B33"/>
  <c r="A33"/>
  <c r="G32"/>
  <c r="B32"/>
  <c r="A32"/>
  <c r="G31"/>
  <c r="B31"/>
  <c r="A31"/>
  <c r="G30"/>
  <c r="B30"/>
  <c r="A30"/>
  <c r="G29"/>
  <c r="B29"/>
  <c r="A29"/>
  <c r="B28"/>
  <c r="A28"/>
  <c r="G27"/>
  <c r="B27"/>
  <c r="A27"/>
  <c r="G26"/>
  <c r="B26"/>
  <c r="A26"/>
  <c r="G25"/>
  <c r="B25"/>
  <c r="A25"/>
  <c r="G24"/>
  <c r="B24"/>
  <c r="A24"/>
  <c r="B23"/>
  <c r="A23"/>
  <c r="G22"/>
  <c r="B22"/>
  <c r="A22"/>
  <c r="G21"/>
  <c r="B21"/>
  <c r="A21"/>
  <c r="G20"/>
  <c r="B20"/>
  <c r="A20"/>
  <c r="G19"/>
  <c r="B19"/>
  <c r="A19"/>
  <c r="G18"/>
  <c r="B18"/>
  <c r="A18"/>
  <c r="G17"/>
  <c r="B17"/>
  <c r="A17"/>
  <c r="G16"/>
  <c r="B16"/>
  <c r="A16"/>
  <c r="G15"/>
  <c r="B15"/>
  <c r="A15"/>
  <c r="B14"/>
  <c r="A14"/>
  <c r="G13"/>
  <c r="B13"/>
  <c r="A13"/>
  <c r="G12"/>
  <c r="B12"/>
  <c r="A12"/>
  <c r="G11"/>
  <c r="B11"/>
  <c r="A11"/>
  <c r="G10"/>
  <c r="G36" s="1"/>
  <c r="G90" s="1"/>
  <c r="G137" s="1"/>
  <c r="G4" s="1"/>
  <c r="B10"/>
  <c r="A10"/>
  <c r="B9"/>
  <c r="A9"/>
  <c r="B8"/>
  <c r="A8"/>
  <c r="B7"/>
  <c r="A7"/>
  <c r="C32" i="30" l="1"/>
  <c r="C33"/>
  <c r="C34"/>
  <c r="C35"/>
  <c r="C36" s="1"/>
  <c r="C42" i="32"/>
  <c r="C44"/>
  <c r="C41"/>
  <c r="H16"/>
  <c r="H4" s="1"/>
  <c r="C43"/>
  <c r="C40"/>
  <c r="H137" i="22"/>
  <c r="I137" s="1"/>
  <c r="H137" i="21"/>
  <c r="H137" i="20"/>
  <c r="H137" i="19"/>
  <c r="I137" s="1"/>
  <c r="F90" i="17"/>
  <c r="D136" i="18"/>
  <c r="C136"/>
  <c r="G137"/>
  <c r="G4" s="1"/>
  <c r="H90"/>
  <c r="H136"/>
  <c r="C36"/>
  <c r="C90" s="1"/>
  <c r="E90"/>
  <c r="D90"/>
  <c r="E136"/>
  <c r="F90"/>
  <c r="F137" s="1"/>
  <c r="F4" s="1"/>
  <c r="C136" i="17"/>
  <c r="H135"/>
  <c r="I135" s="1"/>
  <c r="D136"/>
  <c r="F136"/>
  <c r="H117"/>
  <c r="I117" s="1"/>
  <c r="H89"/>
  <c r="I89" s="1"/>
  <c r="C90"/>
  <c r="E90"/>
  <c r="E137" s="1"/>
  <c r="E4" s="1"/>
  <c r="D90"/>
  <c r="H61"/>
  <c r="I61" s="1"/>
  <c r="H36"/>
  <c r="I36" s="1"/>
  <c r="G90"/>
  <c r="G137" s="1"/>
  <c r="G4" s="1"/>
  <c r="G25" i="10"/>
  <c r="G22"/>
  <c r="G26"/>
  <c r="G3" i="16"/>
  <c r="D137"/>
  <c r="D4" s="1"/>
  <c r="F40" i="10"/>
  <c r="E40"/>
  <c r="D40"/>
  <c r="C40"/>
  <c r="F35"/>
  <c r="F41" s="1"/>
  <c r="E35"/>
  <c r="E41" s="1"/>
  <c r="D35"/>
  <c r="D41" s="1"/>
  <c r="C35"/>
  <c r="F27"/>
  <c r="E27"/>
  <c r="D27"/>
  <c r="C27"/>
  <c r="F20"/>
  <c r="E20"/>
  <c r="D20"/>
  <c r="C20"/>
  <c r="B34" i="15"/>
  <c r="A34"/>
  <c r="B33"/>
  <c r="A33"/>
  <c r="B32"/>
  <c r="A32"/>
  <c r="B31"/>
  <c r="A31"/>
  <c r="B30"/>
  <c r="A30"/>
  <c r="B29"/>
  <c r="A29"/>
  <c r="B28"/>
  <c r="A28"/>
  <c r="B27"/>
  <c r="A27"/>
  <c r="B26"/>
  <c r="A26"/>
  <c r="B25"/>
  <c r="A25"/>
  <c r="B24"/>
  <c r="A24"/>
  <c r="B23"/>
  <c r="A23"/>
  <c r="B22"/>
  <c r="A22"/>
  <c r="B21"/>
  <c r="A21"/>
  <c r="B20"/>
  <c r="A20"/>
  <c r="B19"/>
  <c r="A19"/>
  <c r="B18"/>
  <c r="A18"/>
  <c r="B17"/>
  <c r="A17"/>
  <c r="B16"/>
  <c r="A16"/>
  <c r="B15"/>
  <c r="A15"/>
  <c r="B14"/>
  <c r="A14"/>
  <c r="B13"/>
  <c r="A13"/>
  <c r="B12"/>
  <c r="A12"/>
  <c r="B11"/>
  <c r="A11"/>
  <c r="B10"/>
  <c r="A10"/>
  <c r="B9"/>
  <c r="A9"/>
  <c r="B8"/>
  <c r="A8"/>
  <c r="B7"/>
  <c r="A7"/>
  <c r="B42" i="10"/>
  <c r="B41"/>
  <c r="B40"/>
  <c r="B39"/>
  <c r="A39"/>
  <c r="B38"/>
  <c r="A38"/>
  <c r="B37"/>
  <c r="A37"/>
  <c r="B36"/>
  <c r="A36"/>
  <c r="B35"/>
  <c r="B34"/>
  <c r="A34"/>
  <c r="B33"/>
  <c r="A33"/>
  <c r="B32"/>
  <c r="A32"/>
  <c r="B31"/>
  <c r="A31"/>
  <c r="B30"/>
  <c r="A30"/>
  <c r="B29"/>
  <c r="A29"/>
  <c r="B28"/>
  <c r="B27"/>
  <c r="B26"/>
  <c r="A26"/>
  <c r="B25"/>
  <c r="A25"/>
  <c r="B24"/>
  <c r="A24"/>
  <c r="B23"/>
  <c r="A23"/>
  <c r="B22"/>
  <c r="A22"/>
  <c r="B21"/>
  <c r="A21"/>
  <c r="B20"/>
  <c r="B19"/>
  <c r="A19"/>
  <c r="B18"/>
  <c r="A18"/>
  <c r="B17"/>
  <c r="A17"/>
  <c r="B16"/>
  <c r="A16"/>
  <c r="B15"/>
  <c r="A15"/>
  <c r="B14"/>
  <c r="A14"/>
  <c r="B13"/>
  <c r="B12"/>
  <c r="A12"/>
  <c r="B11"/>
  <c r="A11"/>
  <c r="B10"/>
  <c r="A10"/>
  <c r="B9"/>
  <c r="A9"/>
  <c r="B8"/>
  <c r="A8"/>
  <c r="B7"/>
  <c r="A7"/>
  <c r="C45" i="30" l="1"/>
  <c r="I4" i="22"/>
  <c r="H4"/>
  <c r="I4" i="21"/>
  <c r="H4"/>
  <c r="H4" i="20"/>
  <c r="I4"/>
  <c r="H4" i="19"/>
  <c r="I4"/>
  <c r="F137" i="17"/>
  <c r="F4" s="1"/>
  <c r="C137"/>
  <c r="C4" s="1"/>
  <c r="C137" i="18"/>
  <c r="C4" s="1"/>
  <c r="D137"/>
  <c r="D4" s="1"/>
  <c r="H137"/>
  <c r="H4" s="1"/>
  <c r="E137"/>
  <c r="E4" s="1"/>
  <c r="D137" i="17"/>
  <c r="D4" s="1"/>
  <c r="H136"/>
  <c r="I136" s="1"/>
  <c r="H90"/>
  <c r="I90" s="1"/>
  <c r="C41" i="10"/>
  <c r="G40"/>
  <c r="G35"/>
  <c r="H3" i="18" l="1"/>
  <c r="H137" i="17"/>
  <c r="G41" i="10"/>
  <c r="G20"/>
  <c r="G27"/>
  <c r="F13"/>
  <c r="F28" s="1"/>
  <c r="F42" s="1"/>
  <c r="F4" s="1"/>
  <c r="E13"/>
  <c r="E28" s="1"/>
  <c r="E42" s="1"/>
  <c r="E4" s="1"/>
  <c r="D13"/>
  <c r="D28" s="1"/>
  <c r="D42" s="1"/>
  <c r="D4" s="1"/>
  <c r="C13"/>
  <c r="C28" s="1"/>
  <c r="C42" s="1"/>
  <c r="C4" s="1"/>
  <c r="H4" i="17" l="1"/>
  <c r="I137"/>
  <c r="I4" s="1"/>
  <c r="G3" i="10"/>
  <c r="G13"/>
  <c r="G28" s="1"/>
  <c r="G42" s="1"/>
  <c r="G4" s="1"/>
</calcChain>
</file>

<file path=xl/comments1.xml><?xml version="1.0" encoding="utf-8"?>
<comments xmlns="http://schemas.openxmlformats.org/spreadsheetml/2006/main">
  <authors>
    <author>Windows User</author>
  </authors>
  <commentList>
    <comment ref="B29" authorId="0">
      <text>
        <r>
          <rPr>
            <b/>
            <sz val="9"/>
            <color indexed="81"/>
            <rFont val="Tahoma"/>
            <family val="2"/>
          </rPr>
          <t>Semuanya dalam nilai net profit, bukan volume penjualan</t>
        </r>
      </text>
    </comment>
  </commentList>
</comments>
</file>

<file path=xl/sharedStrings.xml><?xml version="1.0" encoding="utf-8"?>
<sst xmlns="http://schemas.openxmlformats.org/spreadsheetml/2006/main" count="554" uniqueCount="336">
  <si>
    <t>TOTAL</t>
  </si>
  <si>
    <t>Total</t>
  </si>
  <si>
    <t>HUTAN LINDUNG WEHEA</t>
  </si>
  <si>
    <t>Deskripsi Biaya</t>
  </si>
  <si>
    <t>Pemerintah Daerah</t>
  </si>
  <si>
    <t>TNC dan NGO Lainnya</t>
  </si>
  <si>
    <t>Lembaga dan Masyarakat Adat</t>
  </si>
  <si>
    <t>Korporasi dan CSR</t>
  </si>
  <si>
    <t>Kode Biaya</t>
  </si>
  <si>
    <t>A.</t>
  </si>
  <si>
    <t>A.1.1</t>
  </si>
  <si>
    <t>Pemantapan status kawasan</t>
  </si>
  <si>
    <t>Biaya gaji staf Unit Pelaksana</t>
  </si>
  <si>
    <t>Biaya gaji dan tunjangan tim pengaman</t>
  </si>
  <si>
    <t>A.1.2</t>
  </si>
  <si>
    <t>A.1.2.1</t>
  </si>
  <si>
    <t>A.1.2.2</t>
  </si>
  <si>
    <t>A.1.2.3</t>
  </si>
  <si>
    <t>A.1.2.4</t>
  </si>
  <si>
    <t>A.1.2.5</t>
  </si>
  <si>
    <t>A.1.2.6</t>
  </si>
  <si>
    <t>A.1.2.7</t>
  </si>
  <si>
    <t>Pemantapan Status dan Fungsi Kawasan dan Pengamanan Kawasan</t>
  </si>
  <si>
    <t xml:space="preserve">Pemberdayaan dan Penguatan Kelembagaan Masyarakat Adat </t>
  </si>
  <si>
    <t>A.1.</t>
  </si>
  <si>
    <t>A.2.</t>
  </si>
  <si>
    <t>A.3.</t>
  </si>
  <si>
    <t>Pelestarian Peran dan Fungsi Kawasan Hutan Lindung</t>
  </si>
  <si>
    <t>A.1.3</t>
  </si>
  <si>
    <t>A.1.3.1</t>
  </si>
  <si>
    <t>Jalan</t>
  </si>
  <si>
    <t>Biaya logistik</t>
  </si>
  <si>
    <t>Biaya komunikasi</t>
  </si>
  <si>
    <t>Biaya perlengkapan</t>
  </si>
  <si>
    <t>Pusat koordinasi lapangan</t>
  </si>
  <si>
    <t>Patung dan pos portal</t>
  </si>
  <si>
    <t>A.1.3.2</t>
  </si>
  <si>
    <t>A.1.3.3</t>
  </si>
  <si>
    <t>Jungle kabin</t>
  </si>
  <si>
    <t>A.1.3.4</t>
  </si>
  <si>
    <t>A.1.1.1</t>
  </si>
  <si>
    <t>Biaya pemetaan tata batas dan pemeriksaan lapangan</t>
  </si>
  <si>
    <t>A.1.1.2</t>
  </si>
  <si>
    <t>A.1.1.3</t>
  </si>
  <si>
    <t>A.1.1.4</t>
  </si>
  <si>
    <t>Infrastruktur dasar lainnya</t>
  </si>
  <si>
    <t>A.1.2.9</t>
  </si>
  <si>
    <t>Papan penunjuk kawasan wisata</t>
  </si>
  <si>
    <t>Sub Total A.1.</t>
  </si>
  <si>
    <t>A.3.1</t>
  </si>
  <si>
    <t>A.3.2</t>
  </si>
  <si>
    <t>A.3.3</t>
  </si>
  <si>
    <t>A.3.4</t>
  </si>
  <si>
    <t>A.3.5</t>
  </si>
  <si>
    <t>Penguatan lembaga adat</t>
  </si>
  <si>
    <t>Peningkatan kapasitas sumber daya manusia masyarakat adat</t>
  </si>
  <si>
    <t>Peningkatan ekonomi masyarakat adat</t>
  </si>
  <si>
    <t>Pengelolaan data, dokumentasi dan publikasi berbasis pengetahuan lokal</t>
  </si>
  <si>
    <t>A.3.1.1</t>
  </si>
  <si>
    <t>A.3.1.2</t>
  </si>
  <si>
    <t>A.3.1.3</t>
  </si>
  <si>
    <t>A.3.1.4</t>
  </si>
  <si>
    <t>Biaya kesekretariatan lembaga</t>
  </si>
  <si>
    <t>Biaya pengembangan sistem tata kelola dan peningkatan kapasitas SDM</t>
  </si>
  <si>
    <t>A.3.2.1</t>
  </si>
  <si>
    <t>A.3.2.2</t>
  </si>
  <si>
    <t>A.3.2.3</t>
  </si>
  <si>
    <t>Biaya pelatihan dan magang</t>
  </si>
  <si>
    <t>Dukungan pendidikan non formal</t>
  </si>
  <si>
    <t>A.3.2.4</t>
  </si>
  <si>
    <t>A.3.3.1</t>
  </si>
  <si>
    <t>A.3.3.2</t>
  </si>
  <si>
    <t>A.3.3.3</t>
  </si>
  <si>
    <t>A.3.3.4</t>
  </si>
  <si>
    <t>Biaya pengembangan kelembagaan unit usaha masyarakat</t>
  </si>
  <si>
    <t>A.3.4.1</t>
  </si>
  <si>
    <t>A.3.4.2</t>
  </si>
  <si>
    <t>A.3.4.3</t>
  </si>
  <si>
    <t>A.3.4.4</t>
  </si>
  <si>
    <t xml:space="preserve">Biaya kendaraan, perawatan dan transportasi </t>
  </si>
  <si>
    <t>Pengamanan dan pemantauan kawasan</t>
  </si>
  <si>
    <t>Biaya pengamanan dan pemantauan lain-lain</t>
  </si>
  <si>
    <t>Pelestarian situs dan budaya adat</t>
  </si>
  <si>
    <t>Biaya pengelolaan data dan pengambangan web</t>
  </si>
  <si>
    <t>Biaya dokumentasi</t>
  </si>
  <si>
    <t>Biaya publikasi dan promosi</t>
  </si>
  <si>
    <t>Biaya dokumentasi dan publikasi lainnya</t>
  </si>
  <si>
    <t>A.3.5.1</t>
  </si>
  <si>
    <t>A.3.5.2</t>
  </si>
  <si>
    <t>A.3.5.3</t>
  </si>
  <si>
    <t>A.3.5.4</t>
  </si>
  <si>
    <t>Biaya penyiapan data, kajian, penyusunan naskah akademis dan rancangan peraturan daerah</t>
  </si>
  <si>
    <t>A.2.1</t>
  </si>
  <si>
    <t>A.2.2</t>
  </si>
  <si>
    <t>A.2.3</t>
  </si>
  <si>
    <t>A.2.4</t>
  </si>
  <si>
    <t xml:space="preserve">Pemetaan dan penataan fungsi kawasan </t>
  </si>
  <si>
    <t xml:space="preserve">Identifikasi potensi dan penetapan kawasan/zonasi pemanfaatan </t>
  </si>
  <si>
    <t>Pembangunan infrastruktur utama</t>
  </si>
  <si>
    <t>A.2.5</t>
  </si>
  <si>
    <t>Pembangunan infrastruktur pendukung</t>
  </si>
  <si>
    <t>Jalan track dan jembatan gantung</t>
  </si>
  <si>
    <t>Menara pandang/pantau</t>
  </si>
  <si>
    <t>Stasiun riset</t>
  </si>
  <si>
    <t>Sosialisasi dan kampanye</t>
  </si>
  <si>
    <t>Biaya audiensi, dialog dan pertemuan</t>
  </si>
  <si>
    <t>A.1.4</t>
  </si>
  <si>
    <t>A.1.4.1</t>
  </si>
  <si>
    <t>A.1.4.2</t>
  </si>
  <si>
    <t>A.1.4.3</t>
  </si>
  <si>
    <t>A.1.4.4</t>
  </si>
  <si>
    <t>A.1.4.5</t>
  </si>
  <si>
    <t>A.1.4.6</t>
  </si>
  <si>
    <t>A.1.4.7</t>
  </si>
  <si>
    <t>Infrastruktur dan fasilitas pendukung lainnya</t>
  </si>
  <si>
    <t>Biaya komunikasi dan pertemuan</t>
  </si>
  <si>
    <t>A.2.1.1</t>
  </si>
  <si>
    <t>A.2.1.2</t>
  </si>
  <si>
    <t>Biaya persiapan</t>
  </si>
  <si>
    <t>Biaya pemetaan fungsi kawasan</t>
  </si>
  <si>
    <t>Biaya pengembangan konsep tata kelola per fungsi kawasan</t>
  </si>
  <si>
    <t>A.2.2.1</t>
  </si>
  <si>
    <t>A.2.2.2</t>
  </si>
  <si>
    <t>A.2.2.3</t>
  </si>
  <si>
    <t>Biaya kunjungan</t>
  </si>
  <si>
    <t>Biaya sosialisasi dan kmapanye lainnya</t>
  </si>
  <si>
    <t>Rehabilitasi dan restorasi kawasan</t>
  </si>
  <si>
    <t>Survey, monitoring, penelitian dan pendidikan</t>
  </si>
  <si>
    <t>Biaya pengembangan aturan, prosedur dan protokol</t>
  </si>
  <si>
    <t>A.2.3.1</t>
  </si>
  <si>
    <t>A.2.3.2</t>
  </si>
  <si>
    <t>A.2.3.3</t>
  </si>
  <si>
    <t>Biaya kerjasama penelitian dan pendidikan</t>
  </si>
  <si>
    <t>Biaya pertemuan dan biaya penetapan zonasi lainnya</t>
  </si>
  <si>
    <t>A.2.3.4</t>
  </si>
  <si>
    <t>Dukungan bagi kelompok seni dan kegiatan budaya</t>
  </si>
  <si>
    <t>A.3.5.5</t>
  </si>
  <si>
    <t>Biaya kunjungan media</t>
  </si>
  <si>
    <t>Biaya pertemuan dan kongres adat</t>
  </si>
  <si>
    <t>A.2.4.1</t>
  </si>
  <si>
    <t>A.2.4.2</t>
  </si>
  <si>
    <t>A.2.4.3</t>
  </si>
  <si>
    <t>Biaya pengembangan bank benih</t>
  </si>
  <si>
    <t>Biaya penanaman, pengayaan dan pemeliharaan</t>
  </si>
  <si>
    <t>Biaya pengembangan agroforestry dan pengelolaan hutan berbasis masyarakat</t>
  </si>
  <si>
    <t>A.2.4.4</t>
  </si>
  <si>
    <t>A.2.5.1</t>
  </si>
  <si>
    <t>A.2.5.2</t>
  </si>
  <si>
    <t>A.2.5.3</t>
  </si>
  <si>
    <t>A.2.5.4</t>
  </si>
  <si>
    <t>A.2.5.5</t>
  </si>
  <si>
    <t>Biaya pemantapan kawasan lain-lain</t>
  </si>
  <si>
    <t xml:space="preserve">Biaya operasional kantor lapangan </t>
  </si>
  <si>
    <t>Biaya kajian potensi dan studi kelayakan</t>
  </si>
  <si>
    <t>Biaya survey dan monitoring keanekaragaman hayati dan fungsi lingkungan kawasan reguler</t>
  </si>
  <si>
    <t>Biaya pengelolaan data dan informasi</t>
  </si>
  <si>
    <t>Biaya rehabilitasi dan restorasi lainnya</t>
  </si>
  <si>
    <t>Biaya perawatan infrastruktur pendukung</t>
  </si>
  <si>
    <t>Biaya perawatan infrastruktur utama</t>
  </si>
  <si>
    <t>Biaya kerjasama dan kemitraan lembaga adat</t>
  </si>
  <si>
    <t>Dukungan pendidikan formal (beasiswa)</t>
  </si>
  <si>
    <t>Pengembangan dana pendidikan masyarakat adat yang berkelanjutan</t>
  </si>
  <si>
    <t>Dukungan teknis bagi unit usaha masyarakat</t>
  </si>
  <si>
    <t>Dukungan permodalan unit usaha masyarakat</t>
  </si>
  <si>
    <t>Pengembangan pasar, lembaga keuangan dan badan usaha desa</t>
  </si>
  <si>
    <t>Biaya identifikasi dan pemetaan situs sejarah</t>
  </si>
  <si>
    <t>Biaya pengembangan dan pengelolaan situs sejarah</t>
  </si>
  <si>
    <t>Biaya pelestarian budaya adat lainnya</t>
  </si>
  <si>
    <t xml:space="preserve">Pengembangan dan Penguatan Kelembagaan Pengelola Kawasan </t>
  </si>
  <si>
    <t>B.</t>
  </si>
  <si>
    <t>BIAYA PENGELOLAAN PENDUKUNG</t>
  </si>
  <si>
    <t>B.1.</t>
  </si>
  <si>
    <t>B.2.</t>
  </si>
  <si>
    <t>B.1.1</t>
  </si>
  <si>
    <t>B.1.2</t>
  </si>
  <si>
    <t>B.1.3</t>
  </si>
  <si>
    <t>B.1.4</t>
  </si>
  <si>
    <t>B.2.1</t>
  </si>
  <si>
    <t>B.2.2</t>
  </si>
  <si>
    <t>B.2.3</t>
  </si>
  <si>
    <t>Sub Total A.2.</t>
  </si>
  <si>
    <t>Sub Total A.3.</t>
  </si>
  <si>
    <t>Sub Total A.</t>
  </si>
  <si>
    <t>Sub Total B.1.</t>
  </si>
  <si>
    <t>Sub Total B.2.</t>
  </si>
  <si>
    <t>Sub Total B.</t>
  </si>
  <si>
    <t>Perencanaan, pemantauan dan evaluasi</t>
  </si>
  <si>
    <t>Penguatan forum dan kelembagaan multipihak pengelola Huliwa</t>
  </si>
  <si>
    <t>Penguatan kebijakan pengelolaan Huliwa</t>
  </si>
  <si>
    <t>Pengelolaan Badan Pengelola Huliwa</t>
  </si>
  <si>
    <t>Pengembangan Jejaring Informasi, Kemitraan dan Pendanaan</t>
  </si>
  <si>
    <t>Perluasan sumber dana dan pengembangan model penggalangan dana</t>
  </si>
  <si>
    <t>Pengembangan kelembagaan penggalangan dana berkelanjutan</t>
  </si>
  <si>
    <t>Pengembangan kemitraan dan jejaring</t>
  </si>
  <si>
    <t>B.1.1.1</t>
  </si>
  <si>
    <t>B.1.1.2</t>
  </si>
  <si>
    <t>B.1.1.3</t>
  </si>
  <si>
    <t>Biaya kajian dan perancangan kebijakan</t>
  </si>
  <si>
    <t>Biaya pertemuan dan penguatan kebijakan lainnya</t>
  </si>
  <si>
    <t>Biaya kunjungan dan pemeriksaan lapangan</t>
  </si>
  <si>
    <t>B.1.2.1</t>
  </si>
  <si>
    <t>B.1.2.2</t>
  </si>
  <si>
    <t>B.1.2.3</t>
  </si>
  <si>
    <t xml:space="preserve">Biaya gaji dan tunjangan   </t>
  </si>
  <si>
    <t>B.1.2.4</t>
  </si>
  <si>
    <t>B.1.2.5</t>
  </si>
  <si>
    <t>B.1.2.6</t>
  </si>
  <si>
    <t>B.1.2.7</t>
  </si>
  <si>
    <t>B.1.2.8</t>
  </si>
  <si>
    <t>Biaya operasional kantor BP Huliwa</t>
  </si>
  <si>
    <t>Biaya konsultan</t>
  </si>
  <si>
    <t>Biaya rapat dan pertemuan</t>
  </si>
  <si>
    <t>Biaya perjalanan dinas dan perjalanan lapangan</t>
  </si>
  <si>
    <t>Biaya transportasi</t>
  </si>
  <si>
    <t>Biaya BP Huliwa lainnya</t>
  </si>
  <si>
    <t>Biaya konsultan/fasilitator</t>
  </si>
  <si>
    <t>Biaya perjalanan lapangan</t>
  </si>
  <si>
    <t>Biaya PME lainnya</t>
  </si>
  <si>
    <t>B.1.3.1</t>
  </si>
  <si>
    <t>B.1.3.2</t>
  </si>
  <si>
    <t>B.1.3.3</t>
  </si>
  <si>
    <t>B.1.3.4</t>
  </si>
  <si>
    <t>B.1.3.5</t>
  </si>
  <si>
    <t>Biaya dukungan bagi forum</t>
  </si>
  <si>
    <t>Biaya dukungan pengembangan kelembagaan multipihak</t>
  </si>
  <si>
    <t>B.1.4.1</t>
  </si>
  <si>
    <t>B.1.4.2</t>
  </si>
  <si>
    <t>B.1.4.3</t>
  </si>
  <si>
    <t>B.1.4.4</t>
  </si>
  <si>
    <t>Biaya pengembangan media berjejaring</t>
  </si>
  <si>
    <t>Biaya penggalangan mitra dan jaringan lainnya</t>
  </si>
  <si>
    <t>B.2.1.1</t>
  </si>
  <si>
    <t>B.2.1.2</t>
  </si>
  <si>
    <t>B.2.1.3</t>
  </si>
  <si>
    <t>B.2.1.4</t>
  </si>
  <si>
    <t>B.2.2.1</t>
  </si>
  <si>
    <t>B.2.2.2</t>
  </si>
  <si>
    <t>B.2.2.3</t>
  </si>
  <si>
    <t>B.2.2.4</t>
  </si>
  <si>
    <t>B.2.2.5</t>
  </si>
  <si>
    <t>B.2.3.1</t>
  </si>
  <si>
    <t>B.2.3.2</t>
  </si>
  <si>
    <t>B.2.3.3</t>
  </si>
  <si>
    <t>B.2.3.4</t>
  </si>
  <si>
    <t>Biaya pengembangan model/skema penggalangan dana lainnya</t>
  </si>
  <si>
    <t xml:space="preserve">Biaya kajian kelayakan model/skema usaha/penggalangan dana </t>
  </si>
  <si>
    <t>Biaya pengembangan kelembagaan lainnya</t>
  </si>
  <si>
    <t xml:space="preserve">Dukungan pengembangan awal usaha/penggalangan dana </t>
  </si>
  <si>
    <t>Dukungan awal bagi kelembagaan penggalangan dana berkelanjutan</t>
  </si>
  <si>
    <t>BIAYA PENGEMBANGAN</t>
  </si>
  <si>
    <t>2005 - 2014</t>
  </si>
  <si>
    <t>BIAYA PENGEMBANGAN (Establishment Cost)</t>
  </si>
  <si>
    <t>AKTIVITAS PENGELOLAAN</t>
  </si>
  <si>
    <t>BIAYA PENGELOLAAN INTI</t>
  </si>
  <si>
    <t>Biaya penyusunan paket sosialisasi dan kampanye</t>
  </si>
  <si>
    <t>2015 - 2019</t>
  </si>
  <si>
    <t>Sumber Dana Baru</t>
  </si>
  <si>
    <t>ANGGARAN PENGELOLAAN RUTIN (Recurrent Cost)</t>
  </si>
  <si>
    <t>ANGGARAN PENGELOLAAN RUTIN</t>
  </si>
  <si>
    <t>2015</t>
  </si>
  <si>
    <t>2016</t>
  </si>
  <si>
    <t>2017</t>
  </si>
  <si>
    <t>2018</t>
  </si>
  <si>
    <t>2019</t>
  </si>
  <si>
    <t>ANGGARAN PENGELOLAAN RUTIN 2016</t>
  </si>
  <si>
    <t>ANGGARAN PENGELOLAAN RUTIN 2015</t>
  </si>
  <si>
    <t>ANGGARAN PENGELOLAAN RUTIN 2017</t>
  </si>
  <si>
    <t>ANGGARAN PENGELOLAAN RUTIN 2018</t>
  </si>
  <si>
    <t>ANGGARAN PENGELOLAAN RUTIN 2019</t>
  </si>
  <si>
    <t>%</t>
  </si>
  <si>
    <t>PERHITUNGAN BIAYA PENGELOLAAN</t>
  </si>
  <si>
    <t>JULI 2015</t>
  </si>
  <si>
    <t>Biaya Pengembangan (Establishment Cost) 2005 - 2014</t>
  </si>
  <si>
    <t>Sub Total</t>
  </si>
  <si>
    <t>1.</t>
  </si>
  <si>
    <t>2.</t>
  </si>
  <si>
    <t>3.</t>
  </si>
  <si>
    <t>4.</t>
  </si>
  <si>
    <t>5.</t>
  </si>
  <si>
    <t>Biaya Pengelolaan Rutin (Recurrent Cost) 2015 - 2019</t>
  </si>
  <si>
    <t xml:space="preserve">Biaya Pengelolaan Rutin (Recurrent Cost) 2015 </t>
  </si>
  <si>
    <t xml:space="preserve">Biaya Pengelolaan Rutin (Recurrent Cost) 2016 </t>
  </si>
  <si>
    <t xml:space="preserve">Biaya Pengelolaan Rutin (Recurrent Cost) 2017 </t>
  </si>
  <si>
    <t xml:space="preserve">Biaya Pengelolaan Rutin (Recurrent Cost) 2018 </t>
  </si>
  <si>
    <t xml:space="preserve">Biaya Pengelolaan Rutin (Recurrent Cost) 2019 </t>
  </si>
  <si>
    <t xml:space="preserve">Sumber bahan olahan: Dana Konservasi di Indonesia, Kantor Menteri LH dan TNC (2006) 
</t>
  </si>
  <si>
    <t>Luas kawasan konservasi di Indonesia</t>
  </si>
  <si>
    <t xml:space="preserve">Kebutuhan operasional konservasi seluruh Indonesia </t>
  </si>
  <si>
    <t>USD</t>
  </si>
  <si>
    <t>Ha</t>
  </si>
  <si>
    <t>USD/Ha</t>
  </si>
  <si>
    <t>Penyesuaian Inflasi (2006 hingga 2015)</t>
  </si>
  <si>
    <t>Luas kawasan HULIWA</t>
  </si>
  <si>
    <t>Kebutuhan operasional konservasi HULIWA</t>
  </si>
  <si>
    <t>USD/Tahun</t>
  </si>
  <si>
    <t>Rp/Tahun</t>
  </si>
  <si>
    <t>atau equivalen dalam Rupiah:</t>
  </si>
  <si>
    <t>USD/Ha/Tahun</t>
  </si>
  <si>
    <t>Kebutuhan operasional konservasi seluruh Indonesia per Ha/Tahun, data tahun 2006</t>
  </si>
  <si>
    <t xml:space="preserve">Kebutuhan start up cost kawasan konservasi baru di Indonesia/Tahun </t>
  </si>
  <si>
    <t>Kebutuhan start up cost kawasan konservasi baru di Indonesia per Ha/Tahun, data tahun 2006</t>
  </si>
  <si>
    <t>Kebutuhan operasional konservasi HULIWA                              (10 Tahun: 2005 - 2014)</t>
  </si>
  <si>
    <t>Rp</t>
  </si>
  <si>
    <t>Benchmark Kebutuhan Biaya Pengembangan (Establishment Cost)</t>
  </si>
  <si>
    <t>Benchmark Kebutuhan Biaya Pengelolaan Rutin (Recurrent Cost)</t>
  </si>
  <si>
    <t>STRATEGI PENGGALANGAN DANA KONSERVASI</t>
  </si>
  <si>
    <t>Total Kebutuhan Dana Konservasi HULIWA                                                             per tahun</t>
  </si>
  <si>
    <t>Proyeksi Ketersediaan Dana Konservasi, bersumber dari:</t>
  </si>
  <si>
    <t>Swadaya Lembaga dan Masyarakat Adat</t>
  </si>
  <si>
    <t>Upaya Penggalangan Sumber Dana Baru yang Harus Dilakukan</t>
  </si>
  <si>
    <t>Persemaian, pembibitan, peternakan dan perkebunan</t>
  </si>
  <si>
    <t>Pengelolaan ekowisata</t>
  </si>
  <si>
    <t>Pemanfaatan hasil hutan bukan kayu dan jasa lingkungan (termasuk air minum)</t>
  </si>
  <si>
    <t>Usaha lainnya (pengelolaan pasar desa)</t>
  </si>
  <si>
    <t>Proyeksi Keswadayaan Masyarakat Adat</t>
  </si>
  <si>
    <t>Proyeksi Ketersediaan Dana Konservasi</t>
  </si>
  <si>
    <t>Defisit Anggaran</t>
  </si>
  <si>
    <t>-</t>
  </si>
  <si>
    <t>Strategi Penggalangan Sumber Dana Baru</t>
  </si>
  <si>
    <t>Proyeksi Sumber Dana Baru</t>
  </si>
  <si>
    <t>Pendanaan program bersama bersumber dari Forum Mitra Wehea (di luar penerimaan rutin Korporasi dan CSR)</t>
  </si>
  <si>
    <t>Pendanaan program melalui Yayasan Orang Utan/Wehea Lestari</t>
  </si>
  <si>
    <t>Strategi lainnya (PES dll)</t>
  </si>
  <si>
    <t>Restribusi Kawasan Konservasi (tingkat kabupaten)</t>
  </si>
  <si>
    <t>Donasi publik</t>
  </si>
  <si>
    <t>Skenario Sederhana Pendanaan Konservai</t>
  </si>
  <si>
    <t>Skenario 1</t>
  </si>
  <si>
    <t>Oprimis, sesuai anggaran yang disusun</t>
  </si>
  <si>
    <t>Skenario 2</t>
  </si>
  <si>
    <t>Moderat, hanya menghitung sumber dana pemerintah, ngo dan korporasi</t>
  </si>
  <si>
    <t>Moderat Plus, menghitung sumber dana pemerintah, ngo dan korporasi, plus keswadayaan masyarakat adat</t>
  </si>
  <si>
    <t>Skenario 4</t>
  </si>
  <si>
    <t>Skenario 3</t>
  </si>
  <si>
    <t>Realistik, 75% Moderat</t>
  </si>
  <si>
    <t>Skenario 5</t>
  </si>
  <si>
    <t>Minimal, 50% Moderat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</si>
</sst>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0" tint="-0.14999847407452621"/>
      <name val="Arial"/>
      <family val="2"/>
    </font>
    <font>
      <b/>
      <sz val="10"/>
      <color theme="0" tint="-0.14999847407452621"/>
      <name val="Arial"/>
      <family val="2"/>
    </font>
    <font>
      <b/>
      <sz val="10"/>
      <color rgb="FFFF000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b/>
      <sz val="10"/>
      <color theme="0" tint="-4.9989318521683403E-2"/>
      <name val="Arial"/>
      <family val="2"/>
    </font>
    <font>
      <sz val="10"/>
      <color theme="0" tint="-4.9989318521683403E-2"/>
      <name val="Arial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D347"/>
        <bgColor indexed="64"/>
      </patternFill>
    </fill>
    <fill>
      <patternFill patternType="solid">
        <fgColor rgb="FFD09E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66FF6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7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44" fontId="3" fillId="0" borderId="0" xfId="2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0" borderId="0" xfId="1" applyNumberFormat="1" applyFont="1" applyBorder="1" applyAlignment="1">
      <alignment vertical="center"/>
    </xf>
    <xf numFmtId="164" fontId="3" fillId="0" borderId="0" xfId="1" applyNumberFormat="1" applyFont="1" applyBorder="1" applyAlignment="1">
      <alignment vertical="center"/>
    </xf>
    <xf numFmtId="164" fontId="3" fillId="0" borderId="0" xfId="1" applyNumberFormat="1" applyFont="1" applyAlignment="1">
      <alignment vertical="center" wrapText="1"/>
    </xf>
    <xf numFmtId="164" fontId="3" fillId="0" borderId="0" xfId="1" applyNumberFormat="1" applyFont="1" applyFill="1" applyBorder="1" applyAlignment="1">
      <alignment vertical="center" wrapText="1"/>
    </xf>
    <xf numFmtId="164" fontId="3" fillId="0" borderId="0" xfId="1" applyNumberFormat="1" applyFont="1" applyBorder="1" applyAlignment="1">
      <alignment vertical="center" wrapText="1"/>
    </xf>
    <xf numFmtId="164" fontId="2" fillId="0" borderId="0" xfId="1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3" fillId="0" borderId="0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3" fillId="0" borderId="1" xfId="1" applyNumberFormat="1" applyFont="1" applyFill="1" applyBorder="1" applyAlignment="1">
      <alignment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vertical="center" wrapText="1"/>
    </xf>
    <xf numFmtId="164" fontId="3" fillId="4" borderId="1" xfId="1" applyNumberFormat="1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164" fontId="3" fillId="5" borderId="1" xfId="1" applyNumberFormat="1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2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 indent="2"/>
    </xf>
    <xf numFmtId="164" fontId="2" fillId="3" borderId="1" xfId="1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5" borderId="1" xfId="1" applyNumberFormat="1" applyFont="1" applyFill="1" applyBorder="1" applyAlignment="1">
      <alignment vertical="center" wrapText="1"/>
    </xf>
    <xf numFmtId="164" fontId="5" fillId="0" borderId="0" xfId="1" applyNumberFormat="1" applyFont="1" applyAlignment="1">
      <alignment vertical="center" wrapText="1"/>
    </xf>
    <xf numFmtId="164" fontId="6" fillId="0" borderId="0" xfId="1" applyNumberFormat="1" applyFont="1" applyBorder="1" applyAlignment="1">
      <alignment vertical="center"/>
    </xf>
    <xf numFmtId="164" fontId="6" fillId="0" borderId="0" xfId="1" applyNumberFormat="1" applyFont="1" applyBorder="1" applyAlignment="1">
      <alignment horizontal="center" vertical="center" wrapText="1"/>
    </xf>
    <xf numFmtId="164" fontId="2" fillId="2" borderId="1" xfId="1" quotePrefix="1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2" fillId="0" borderId="1" xfId="1" applyNumberFormat="1" applyFont="1" applyFill="1" applyBorder="1" applyAlignment="1">
      <alignment vertical="center"/>
    </xf>
    <xf numFmtId="164" fontId="2" fillId="0" borderId="0" xfId="1" applyNumberFormat="1" applyFont="1" applyFill="1" applyBorder="1" applyAlignment="1">
      <alignment vertical="center" wrapText="1"/>
    </xf>
    <xf numFmtId="164" fontId="2" fillId="0" borderId="0" xfId="1" applyNumberFormat="1" applyFont="1" applyBorder="1" applyAlignment="1">
      <alignment vertical="center" wrapText="1"/>
    </xf>
    <xf numFmtId="164" fontId="2" fillId="4" borderId="1" xfId="1" applyNumberFormat="1" applyFont="1" applyFill="1" applyBorder="1" applyAlignment="1">
      <alignment vertical="center"/>
    </xf>
    <xf numFmtId="164" fontId="2" fillId="0" borderId="1" xfId="1" applyNumberFormat="1" applyFont="1" applyBorder="1" applyAlignment="1">
      <alignment vertical="center"/>
    </xf>
    <xf numFmtId="164" fontId="2" fillId="5" borderId="1" xfId="0" applyNumberFormat="1" applyFont="1" applyFill="1" applyBorder="1" applyAlignment="1">
      <alignment vertical="center" wrapText="1"/>
    </xf>
    <xf numFmtId="10" fontId="3" fillId="0" borderId="1" xfId="1" applyNumberFormat="1" applyFont="1" applyFill="1" applyBorder="1" applyAlignment="1">
      <alignment horizontal="center" vertical="center"/>
    </xf>
    <xf numFmtId="10" fontId="2" fillId="5" borderId="1" xfId="1" applyNumberFormat="1" applyFont="1" applyFill="1" applyBorder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0" borderId="0" xfId="0" applyNumberFormat="1" applyFont="1" applyBorder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10" fontId="3" fillId="0" borderId="0" xfId="1" applyNumberFormat="1" applyFont="1" applyAlignment="1">
      <alignment horizontal="center" vertical="center" wrapText="1"/>
    </xf>
    <xf numFmtId="164" fontId="7" fillId="0" borderId="0" xfId="1" applyNumberFormat="1" applyFont="1" applyAlignment="1">
      <alignment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164" fontId="0" fillId="0" borderId="0" xfId="1" applyNumberFormat="1" applyFont="1" applyAlignment="1">
      <alignment vertical="center"/>
    </xf>
    <xf numFmtId="164" fontId="0" fillId="0" borderId="6" xfId="1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3" fillId="0" borderId="0" xfId="0" quotePrefix="1" applyFont="1" applyAlignment="1">
      <alignment horizontal="left" vertical="top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Alignment="1">
      <alignment vertical="center"/>
    </xf>
    <xf numFmtId="0" fontId="0" fillId="6" borderId="0" xfId="0" applyFill="1" applyAlignment="1">
      <alignment vertical="center"/>
    </xf>
    <xf numFmtId="0" fontId="3" fillId="6" borderId="0" xfId="0" applyFont="1" applyFill="1" applyAlignment="1">
      <alignment vertical="center"/>
    </xf>
    <xf numFmtId="0" fontId="2" fillId="6" borderId="0" xfId="0" applyFont="1" applyFill="1" applyAlignment="1">
      <alignment vertical="center"/>
    </xf>
    <xf numFmtId="0" fontId="8" fillId="6" borderId="0" xfId="0" applyFont="1" applyFill="1" applyAlignment="1">
      <alignment vertical="center"/>
    </xf>
    <xf numFmtId="0" fontId="3" fillId="6" borderId="0" xfId="0" applyFont="1" applyFill="1" applyAlignment="1">
      <alignment vertical="center" wrapText="1"/>
    </xf>
    <xf numFmtId="164" fontId="3" fillId="6" borderId="0" xfId="1" applyNumberFormat="1" applyFont="1" applyFill="1" applyAlignment="1">
      <alignment horizontal="right"/>
    </xf>
    <xf numFmtId="0" fontId="3" fillId="6" borderId="0" xfId="0" applyFont="1" applyFill="1" applyAlignment="1"/>
    <xf numFmtId="164" fontId="0" fillId="6" borderId="0" xfId="1" applyNumberFormat="1" applyFont="1" applyFill="1" applyAlignment="1">
      <alignment vertical="center"/>
    </xf>
    <xf numFmtId="43" fontId="0" fillId="6" borderId="0" xfId="1" applyFont="1" applyFill="1" applyAlignment="1">
      <alignment vertical="center"/>
    </xf>
    <xf numFmtId="43" fontId="0" fillId="6" borderId="0" xfId="0" applyNumberFormat="1" applyFill="1" applyAlignment="1">
      <alignment vertical="center"/>
    </xf>
    <xf numFmtId="164" fontId="2" fillId="6" borderId="0" xfId="1" applyNumberFormat="1" applyFont="1" applyFill="1" applyAlignment="1">
      <alignment vertical="center"/>
    </xf>
    <xf numFmtId="4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0" fillId="0" borderId="0" xfId="1" applyNumberFormat="1" applyFont="1" applyBorder="1" applyAlignment="1">
      <alignment vertical="center"/>
    </xf>
    <xf numFmtId="164" fontId="10" fillId="0" borderId="0" xfId="1" applyNumberFormat="1" applyFont="1" applyBorder="1" applyAlignment="1">
      <alignment horizontal="center" vertical="center" wrapText="1"/>
    </xf>
    <xf numFmtId="164" fontId="11" fillId="0" borderId="0" xfId="1" applyNumberFormat="1" applyFont="1" applyAlignment="1">
      <alignment vertical="center" wrapText="1"/>
    </xf>
    <xf numFmtId="164" fontId="2" fillId="3" borderId="0" xfId="1" applyNumberFormat="1" applyFont="1" applyFill="1" applyAlignment="1">
      <alignment vertical="center" wrapText="1"/>
    </xf>
    <xf numFmtId="164" fontId="3" fillId="3" borderId="0" xfId="1" applyNumberFormat="1" applyFont="1" applyFill="1" applyAlignment="1">
      <alignment vertical="center" wrapText="1"/>
    </xf>
    <xf numFmtId="0" fontId="3" fillId="0" borderId="0" xfId="0" applyFont="1" applyFill="1" applyBorder="1" applyAlignment="1">
      <alignment horizontal="left" vertical="center" indent="4"/>
    </xf>
    <xf numFmtId="164" fontId="3" fillId="0" borderId="6" xfId="1" applyNumberFormat="1" applyFont="1" applyFill="1" applyBorder="1" applyAlignment="1">
      <alignment vertical="center" wrapText="1"/>
    </xf>
    <xf numFmtId="164" fontId="2" fillId="0" borderId="7" xfId="1" applyNumberFormat="1" applyFont="1" applyFill="1" applyBorder="1" applyAlignment="1">
      <alignment vertical="center" wrapText="1"/>
    </xf>
    <xf numFmtId="43" fontId="2" fillId="0" borderId="0" xfId="1" applyFont="1" applyFill="1" applyBorder="1" applyAlignment="1">
      <alignment horizontal="right" vertical="center"/>
    </xf>
    <xf numFmtId="164" fontId="2" fillId="6" borderId="8" xfId="1" applyNumberFormat="1" applyFont="1" applyFill="1" applyBorder="1" applyAlignment="1">
      <alignment vertical="center" wrapText="1"/>
    </xf>
    <xf numFmtId="43" fontId="3" fillId="0" borderId="0" xfId="1" quotePrefix="1" applyFont="1" applyAlignment="1">
      <alignment horizontal="right" vertical="top"/>
    </xf>
    <xf numFmtId="164" fontId="2" fillId="6" borderId="0" xfId="1" applyNumberFormat="1" applyFont="1" applyFill="1" applyAlignment="1">
      <alignment vertical="center" wrapText="1"/>
    </xf>
    <xf numFmtId="0" fontId="3" fillId="7" borderId="0" xfId="0" applyFont="1" applyFill="1" applyAlignment="1">
      <alignment vertical="center" wrapText="1"/>
    </xf>
    <xf numFmtId="164" fontId="2" fillId="7" borderId="0" xfId="1" applyNumberFormat="1" applyFont="1" applyFill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2" fillId="0" borderId="1" xfId="1" applyNumberFormat="1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2" borderId="2" xfId="1" quotePrefix="1" applyNumberFormat="1" applyFont="1" applyFill="1" applyBorder="1" applyAlignment="1">
      <alignment horizontal="center" vertical="center" wrapText="1"/>
    </xf>
    <xf numFmtId="164" fontId="2" fillId="2" borderId="3" xfId="1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 indent="4"/>
    </xf>
    <xf numFmtId="43" fontId="2" fillId="6" borderId="0" xfId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right" vertical="center"/>
    </xf>
    <xf numFmtId="0" fontId="2" fillId="6" borderId="0" xfId="0" applyFont="1" applyFill="1" applyBorder="1" applyAlignment="1">
      <alignment horizontal="right" vertical="center" wrapText="1" indent="4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mruColors>
      <color rgb="FF66FF66"/>
      <color rgb="FFCCFF99"/>
      <color rgb="FF003300"/>
      <color rgb="FF008000"/>
      <color rgb="FFD09E00"/>
      <color rgb="FFFF99FF"/>
      <color rgb="FFFFD347"/>
      <color rgb="FF333300"/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cat>
            <c:multiLvlStrRef>
              <c:f>'Pengembangan Grafik'!$A$21:$B$25</c:f>
              <c:multiLvlStrCache>
                <c:ptCount val="5"/>
                <c:lvl>
                  <c:pt idx="0">
                    <c:v>Pemantapan Status dan Fungsi Kawasan dan Pengamanan Kawasan</c:v>
                  </c:pt>
                  <c:pt idx="1">
                    <c:v>Pelestarian Peran dan Fungsi Kawasan Hutan Lindung</c:v>
                  </c:pt>
                  <c:pt idx="2">
                    <c:v>Pemberdayaan dan Penguatan Kelembagaan Masyarakat Adat </c:v>
                  </c:pt>
                  <c:pt idx="3">
                    <c:v>Pengembangan dan Penguatan Kelembagaan Pengelola Kawasan </c:v>
                  </c:pt>
                  <c:pt idx="4">
                    <c:v>Pengembangan Jejaring Informasi, Kemitraan dan Pendanaan</c:v>
                  </c:pt>
                </c:lvl>
                <c:lvl>
                  <c:pt idx="0">
                    <c:v>A.1.</c:v>
                  </c:pt>
                  <c:pt idx="1">
                    <c:v>A.2.</c:v>
                  </c:pt>
                  <c:pt idx="2">
                    <c:v>A.3.</c:v>
                  </c:pt>
                  <c:pt idx="3">
                    <c:v>B.1.</c:v>
                  </c:pt>
                  <c:pt idx="4">
                    <c:v>B.2.</c:v>
                  </c:pt>
                </c:lvl>
              </c:multiLvlStrCache>
            </c:multiLvlStrRef>
          </c:cat>
          <c:val>
            <c:numRef>
              <c:f>'Pengembangan Grafik'!$C$21:$C$25</c:f>
              <c:numCache>
                <c:formatCode>_(* #,##0_);_(* \(#,##0\);_(* "-"??_);_(@_)</c:formatCode>
                <c:ptCount val="5"/>
                <c:pt idx="0">
                  <c:v>16192500000</c:v>
                </c:pt>
                <c:pt idx="1">
                  <c:v>1687000000</c:v>
                </c:pt>
                <c:pt idx="2">
                  <c:v>504500000</c:v>
                </c:pt>
                <c:pt idx="3">
                  <c:v>1240000000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1.7031055659365291E-2"/>
                  <c:y val="-1.9348511858308225E-2"/>
                </c:manualLayout>
              </c:layout>
              <c:showVal val="1"/>
            </c:dLbl>
            <c:dLbl>
              <c:idx val="1"/>
              <c:layout>
                <c:manualLayout>
                  <c:x val="-1.5630661892507725E-2"/>
                  <c:y val="1.011776158516048E-2"/>
                </c:manualLayout>
              </c:layout>
              <c:showVal val="1"/>
            </c:dLbl>
            <c:dLbl>
              <c:idx val="2"/>
              <c:layout>
                <c:manualLayout>
                  <c:x val="-7.0876208444458303E-3"/>
                  <c:y val="4.5291179587444242E-3"/>
                </c:manualLayout>
              </c:layout>
              <c:showVal val="1"/>
            </c:dLbl>
            <c:dLbl>
              <c:idx val="3"/>
              <c:layout>
                <c:manualLayout>
                  <c:x val="2.284252794936309E-2"/>
                  <c:y val="-4.9832003877465563E-3"/>
                </c:manualLayout>
              </c:layout>
              <c:showVal val="1"/>
            </c:dLbl>
            <c:dLbl>
              <c:idx val="4"/>
              <c:delete val="1"/>
            </c:dLbl>
            <c:showVal val="1"/>
            <c:showLeaderLines val="1"/>
          </c:dLbls>
          <c:cat>
            <c:multiLvlStrRef>
              <c:f>'Pengembangan Grafik'!$A$31:$B$35</c:f>
              <c:multiLvlStrCache>
                <c:ptCount val="5"/>
                <c:lvl>
                  <c:pt idx="0">
                    <c:v>Pemantapan Status dan Fungsi Kawasan dan Pengamanan Kawasan</c:v>
                  </c:pt>
                  <c:pt idx="1">
                    <c:v>Pelestarian Peran dan Fungsi Kawasan Hutan Lindung</c:v>
                  </c:pt>
                  <c:pt idx="2">
                    <c:v>Pemberdayaan dan Penguatan Kelembagaan Masyarakat Adat </c:v>
                  </c:pt>
                  <c:pt idx="3">
                    <c:v>Pengembangan dan Penguatan Kelembagaan Pengelola Kawasan </c:v>
                  </c:pt>
                  <c:pt idx="4">
                    <c:v>Pengembangan Jejaring Informasi, Kemitraan dan Pendanaan</c:v>
                  </c:pt>
                </c:lvl>
                <c:lvl>
                  <c:pt idx="0">
                    <c:v>A.1.</c:v>
                  </c:pt>
                  <c:pt idx="1">
                    <c:v>A.2.</c:v>
                  </c:pt>
                  <c:pt idx="2">
                    <c:v>A.3.</c:v>
                  </c:pt>
                  <c:pt idx="3">
                    <c:v>B.1.</c:v>
                  </c:pt>
                  <c:pt idx="4">
                    <c:v>B.2.</c:v>
                  </c:pt>
                </c:lvl>
              </c:multiLvlStrCache>
            </c:multiLvlStrRef>
          </c:cat>
          <c:val>
            <c:numRef>
              <c:f>'Pengembangan Grafik'!$C$31:$C$35</c:f>
              <c:numCache>
                <c:formatCode>0.00%</c:formatCode>
                <c:ptCount val="5"/>
                <c:pt idx="0">
                  <c:v>0.82513758662861802</c:v>
                </c:pt>
                <c:pt idx="1">
                  <c:v>8.5966163880962093E-2</c:v>
                </c:pt>
                <c:pt idx="2">
                  <c:v>2.5708316347329799E-2</c:v>
                </c:pt>
                <c:pt idx="3">
                  <c:v>6.3187933143090097E-2</c:v>
                </c:pt>
                <c:pt idx="4">
                  <c:v>0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pieChart>
        <c:varyColors val="1"/>
        <c:ser>
          <c:idx val="0"/>
          <c:order val="0"/>
          <c:dPt>
            <c:idx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1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-6.2957152768443282E-3"/>
                  <c:y val="0.12412135655852939"/>
                </c:manualLayout>
              </c:layout>
              <c:showVal val="1"/>
            </c:dLbl>
            <c:dLbl>
              <c:idx val="1"/>
              <c:layout>
                <c:manualLayout>
                  <c:x val="-1.5630661892507725E-2"/>
                  <c:y val="1.011776158516048E-2"/>
                </c:manualLayout>
              </c:layout>
              <c:showVal val="1"/>
            </c:dLbl>
            <c:dLbl>
              <c:idx val="2"/>
              <c:layout>
                <c:manualLayout>
                  <c:x val="-7.087620844445832E-3"/>
                  <c:y val="4.5291179587444242E-3"/>
                </c:manualLayout>
              </c:layout>
              <c:showVal val="1"/>
            </c:dLbl>
            <c:dLbl>
              <c:idx val="3"/>
              <c:layout>
                <c:manualLayout>
                  <c:x val="2.28425279493631E-2"/>
                  <c:y val="-4.9832003877465581E-3"/>
                </c:manualLayout>
              </c:layout>
              <c:showVal val="1"/>
            </c:dLbl>
            <c:dLbl>
              <c:idx val="4"/>
              <c:delete val="1"/>
            </c:dLbl>
            <c:showVal val="1"/>
            <c:showLeaderLines val="1"/>
          </c:dLbls>
          <c:cat>
            <c:strRef>
              <c:f>'Pengembangan Grafik'!$B$41:$B$44</c:f>
              <c:strCache>
                <c:ptCount val="4"/>
                <c:pt idx="0">
                  <c:v> Pemerintah Daerah </c:v>
                </c:pt>
                <c:pt idx="1">
                  <c:v> Korporasi dan CSR </c:v>
                </c:pt>
                <c:pt idx="2">
                  <c:v> TNC dan NGO Lainnya </c:v>
                </c:pt>
                <c:pt idx="3">
                  <c:v> Lembaga dan Masyarakat Adat </c:v>
                </c:pt>
              </c:strCache>
            </c:strRef>
          </c:cat>
          <c:val>
            <c:numRef>
              <c:f>'Pengembangan Grafik'!$C$41:$C$44</c:f>
              <c:numCache>
                <c:formatCode>0.00%</c:formatCode>
                <c:ptCount val="4"/>
                <c:pt idx="0">
                  <c:v>0.54324296779453729</c:v>
                </c:pt>
                <c:pt idx="1">
                  <c:v>7.0576844679983694E-2</c:v>
                </c:pt>
                <c:pt idx="2">
                  <c:v>0.36085405625764372</c:v>
                </c:pt>
                <c:pt idx="3">
                  <c:v>2.5326131267835304E-2</c:v>
                </c:pt>
              </c:numCache>
            </c:numRef>
          </c:val>
        </c:ser>
        <c:firstSliceAng val="0"/>
      </c:pie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9.9358194731528654E-2"/>
          <c:y val="3.7466350488092416E-2"/>
          <c:w val="0.49061748466338645"/>
          <c:h val="0.8696553677557296"/>
        </c:manualLayout>
      </c:layout>
      <c:areaChart>
        <c:grouping val="stacked"/>
        <c:ser>
          <c:idx val="1"/>
          <c:order val="0"/>
          <c:tx>
            <c:strRef>
              <c:f>'Pengelolaan Tahun Grafik'!$A$20:$B$20</c:f>
              <c:strCache>
                <c:ptCount val="1"/>
                <c:pt idx="0">
                  <c:v>A.1. Pemantapan Status dan Fungsi Kawasan dan Pengamanan Kawasan</c:v>
                </c:pt>
              </c:strCache>
            </c:strRef>
          </c:tx>
          <c:spPr>
            <a:solidFill>
              <a:srgbClr val="FFC000"/>
            </a:solidFill>
          </c:spPr>
          <c:dLbls>
            <c:showVal val="1"/>
          </c:dLbls>
          <c:cat>
            <c:strRef>
              <c:f>'Pengelolaan Tahun Grafik'!$C$18:$G$18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Tahun Grafik'!$C$20:$G$20</c:f>
              <c:numCache>
                <c:formatCode>_(* #,##0_);_(* \(#,##0\);_(* "-"??_);_(@_)</c:formatCode>
                <c:ptCount val="5"/>
                <c:pt idx="0">
                  <c:v>1387000000</c:v>
                </c:pt>
                <c:pt idx="1">
                  <c:v>1493500000</c:v>
                </c:pt>
                <c:pt idx="2">
                  <c:v>1610650000.0000002</c:v>
                </c:pt>
                <c:pt idx="3">
                  <c:v>1739515000.0000002</c:v>
                </c:pt>
                <c:pt idx="4">
                  <c:v>1881266500.0000005</c:v>
                </c:pt>
              </c:numCache>
            </c:numRef>
          </c:val>
        </c:ser>
        <c:ser>
          <c:idx val="2"/>
          <c:order val="1"/>
          <c:tx>
            <c:strRef>
              <c:f>'Pengelolaan Tahun Grafik'!$A$21:$B$21</c:f>
              <c:strCache>
                <c:ptCount val="1"/>
                <c:pt idx="0">
                  <c:v>A.2. Pelestarian Peran dan Fungsi Kawasan Hutan Lindung</c:v>
                </c:pt>
              </c:strCache>
            </c:strRef>
          </c:tx>
          <c:spPr>
            <a:solidFill>
              <a:srgbClr val="FFFF00"/>
            </a:solidFill>
          </c:spPr>
          <c:dLbls>
            <c:showVal val="1"/>
          </c:dLbls>
          <c:cat>
            <c:strRef>
              <c:f>'Pengelolaan Tahun Grafik'!$C$18:$G$18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Tahun Grafik'!$C$21:$G$21</c:f>
              <c:numCache>
                <c:formatCode>_(* #,##0_);_(* \(#,##0\);_(* "-"??_);_(@_)</c:formatCode>
                <c:ptCount val="5"/>
                <c:pt idx="0">
                  <c:v>627000000</c:v>
                </c:pt>
                <c:pt idx="1">
                  <c:v>617000000</c:v>
                </c:pt>
                <c:pt idx="2">
                  <c:v>600000000</c:v>
                </c:pt>
                <c:pt idx="3">
                  <c:v>657600000</c:v>
                </c:pt>
                <c:pt idx="4">
                  <c:v>726720000</c:v>
                </c:pt>
              </c:numCache>
            </c:numRef>
          </c:val>
        </c:ser>
        <c:ser>
          <c:idx val="3"/>
          <c:order val="2"/>
          <c:tx>
            <c:strRef>
              <c:f>'Pengelolaan Tahun Grafik'!$A$22:$B$22</c:f>
              <c:strCache>
                <c:ptCount val="1"/>
                <c:pt idx="0">
                  <c:v>A.3. Pemberdayaan dan Penguatan Kelembagaan Masyarakat Adat </c:v>
                </c:pt>
              </c:strCache>
            </c:strRef>
          </c:tx>
          <c:spPr>
            <a:solidFill>
              <a:srgbClr val="92D050"/>
            </a:solidFill>
          </c:spPr>
          <c:dLbls>
            <c:showVal val="1"/>
          </c:dLbls>
          <c:cat>
            <c:strRef>
              <c:f>'Pengelolaan Tahun Grafik'!$C$18:$G$18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Tahun Grafik'!$C$22:$G$22</c:f>
              <c:numCache>
                <c:formatCode>_(* #,##0_);_(* \(#,##0\);_(* "-"??_);_(@_)</c:formatCode>
                <c:ptCount val="5"/>
                <c:pt idx="0">
                  <c:v>688000000</c:v>
                </c:pt>
                <c:pt idx="1">
                  <c:v>988800000</c:v>
                </c:pt>
                <c:pt idx="2">
                  <c:v>803280000</c:v>
                </c:pt>
                <c:pt idx="3">
                  <c:v>703128000</c:v>
                </c:pt>
                <c:pt idx="4">
                  <c:v>705364800</c:v>
                </c:pt>
              </c:numCache>
            </c:numRef>
          </c:val>
        </c:ser>
        <c:ser>
          <c:idx val="4"/>
          <c:order val="3"/>
          <c:tx>
            <c:strRef>
              <c:f>'Pengelolaan Tahun Grafik'!$A$23:$B$23</c:f>
              <c:strCache>
                <c:ptCount val="1"/>
                <c:pt idx="0">
                  <c:v>B.1. Pengembangan dan Penguatan Kelembagaan Pengelola Kawasan </c:v>
                </c:pt>
              </c:strCache>
            </c:strRef>
          </c:tx>
          <c:spPr>
            <a:solidFill>
              <a:srgbClr val="00B0F0"/>
            </a:solidFill>
          </c:spPr>
          <c:dLbls>
            <c:showVal val="1"/>
          </c:dLbls>
          <c:cat>
            <c:strRef>
              <c:f>'Pengelolaan Tahun Grafik'!$C$18:$G$18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Tahun Grafik'!$C$23:$G$23</c:f>
              <c:numCache>
                <c:formatCode>_(* #,##0_);_(* \(#,##0\);_(* "-"??_);_(@_)</c:formatCode>
                <c:ptCount val="5"/>
                <c:pt idx="0">
                  <c:v>415500000</c:v>
                </c:pt>
                <c:pt idx="1">
                  <c:v>477600000</c:v>
                </c:pt>
                <c:pt idx="2">
                  <c:v>456910000</c:v>
                </c:pt>
                <c:pt idx="3">
                  <c:v>463651000</c:v>
                </c:pt>
                <c:pt idx="4">
                  <c:v>493066100.00000012</c:v>
                </c:pt>
              </c:numCache>
            </c:numRef>
          </c:val>
        </c:ser>
        <c:ser>
          <c:idx val="5"/>
          <c:order val="4"/>
          <c:tx>
            <c:strRef>
              <c:f>'Pengelolaan Tahun Grafik'!$A$24:$B$24</c:f>
              <c:strCache>
                <c:ptCount val="1"/>
                <c:pt idx="0">
                  <c:v>B.2. Pengembangan Jejaring Informasi, Kemitraan dan Pendanaan</c:v>
                </c:pt>
              </c:strCache>
            </c:strRef>
          </c:tx>
          <c:spPr>
            <a:solidFill>
              <a:srgbClr val="D09E00"/>
            </a:solidFill>
          </c:spPr>
          <c:dLbls>
            <c:showVal val="1"/>
          </c:dLbls>
          <c:cat>
            <c:strRef>
              <c:f>'Pengelolaan Tahun Grafik'!$C$18:$G$18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Tahun Grafik'!$C$24:$G$24</c:f>
              <c:numCache>
                <c:formatCode>_(* #,##0_);_(* \(#,##0\);_(* "-"??_);_(@_)</c:formatCode>
                <c:ptCount val="5"/>
                <c:pt idx="0">
                  <c:v>136000000</c:v>
                </c:pt>
                <c:pt idx="1">
                  <c:v>359000000</c:v>
                </c:pt>
                <c:pt idx="2">
                  <c:v>289000000</c:v>
                </c:pt>
                <c:pt idx="3">
                  <c:v>144000000</c:v>
                </c:pt>
                <c:pt idx="4">
                  <c:v>94000000</c:v>
                </c:pt>
              </c:numCache>
            </c:numRef>
          </c:val>
        </c:ser>
        <c:axId val="96003968"/>
        <c:axId val="96005504"/>
      </c:areaChart>
      <c:catAx>
        <c:axId val="96003968"/>
        <c:scaling>
          <c:orientation val="minMax"/>
        </c:scaling>
        <c:axPos val="b"/>
        <c:tickLblPos val="nextTo"/>
        <c:crossAx val="96005504"/>
        <c:crosses val="autoZero"/>
        <c:auto val="1"/>
        <c:lblAlgn val="ctr"/>
        <c:lblOffset val="100"/>
      </c:catAx>
      <c:valAx>
        <c:axId val="96005504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96003968"/>
        <c:crosses val="autoZero"/>
        <c:crossBetween val="midCat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doughnutChart>
        <c:varyColors val="1"/>
        <c:ser>
          <c:idx val="0"/>
          <c:order val="0"/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D09E00"/>
              </a:solidFill>
              <a:ln>
                <a:solidFill>
                  <a:sysClr val="windowText" lastClr="000000"/>
                </a:solidFill>
              </a:ln>
            </c:spPr>
          </c:dPt>
          <c:cat>
            <c:strRef>
              <c:f>'Pengelolaan Pihak Grafik'!$B$19:$B$23</c:f>
              <c:strCache>
                <c:ptCount val="5"/>
                <c:pt idx="0">
                  <c:v> Pemerintah Daerah </c:v>
                </c:pt>
                <c:pt idx="1">
                  <c:v> Korporasi dan CSR </c:v>
                </c:pt>
                <c:pt idx="2">
                  <c:v> TNC dan NGO Lainnya </c:v>
                </c:pt>
                <c:pt idx="3">
                  <c:v> Lembaga dan Masyarakat Adat </c:v>
                </c:pt>
                <c:pt idx="4">
                  <c:v> Sumber Dana Baru </c:v>
                </c:pt>
              </c:strCache>
            </c:strRef>
          </c:cat>
          <c:val>
            <c:numRef>
              <c:f>'Pengelolaan Pihak Grafik'!$C$19:$C$23</c:f>
              <c:numCache>
                <c:formatCode>_(* #,##0_);_(* \(#,##0\);_(* "-"??_);_(@_)</c:formatCode>
                <c:ptCount val="5"/>
                <c:pt idx="0">
                  <c:v>5423251950</c:v>
                </c:pt>
                <c:pt idx="1">
                  <c:v>2424692700</c:v>
                </c:pt>
                <c:pt idx="2">
                  <c:v>2525589600</c:v>
                </c:pt>
                <c:pt idx="3">
                  <c:v>872334400</c:v>
                </c:pt>
                <c:pt idx="4">
                  <c:v>7311682750</c:v>
                </c:pt>
              </c:numCache>
            </c:numRef>
          </c:val>
        </c:ser>
        <c:firstSliceAng val="0"/>
        <c:holeSize val="50"/>
      </c:doughnutChart>
    </c:plotArea>
    <c:legend>
      <c:legendPos val="r"/>
    </c:legend>
    <c:plotVisOnly val="1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doughnutChart>
        <c:varyColors val="1"/>
        <c:ser>
          <c:idx val="0"/>
          <c:order val="0"/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dPt>
            <c:idx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2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3"/>
            <c:spPr>
              <a:solidFill>
                <a:srgbClr val="00B0F0"/>
              </a:solidFill>
              <a:ln>
                <a:solidFill>
                  <a:sysClr val="windowText" lastClr="000000"/>
                </a:solidFill>
              </a:ln>
            </c:spPr>
          </c:dPt>
          <c:dPt>
            <c:idx val="4"/>
            <c:spPr>
              <a:solidFill>
                <a:srgbClr val="D09E00"/>
              </a:solidFill>
              <a:ln>
                <a:solidFill>
                  <a:sysClr val="windowText" lastClr="000000"/>
                </a:solidFill>
              </a:ln>
            </c:spPr>
          </c:dPt>
          <c:dLbls>
            <c:showVal val="1"/>
            <c:showLeaderLines val="1"/>
          </c:dLbls>
          <c:cat>
            <c:strRef>
              <c:f>'Pengelolaan Pihak Grafik'!$B$40:$B$44</c:f>
              <c:strCache>
                <c:ptCount val="5"/>
                <c:pt idx="0">
                  <c:v>Pemerintah Daerah</c:v>
                </c:pt>
                <c:pt idx="1">
                  <c:v>Korporasi dan CSR</c:v>
                </c:pt>
                <c:pt idx="2">
                  <c:v>TNC dan NGO Lainnya</c:v>
                </c:pt>
                <c:pt idx="3">
                  <c:v>Lembaga dan Masyarakat Adat</c:v>
                </c:pt>
                <c:pt idx="4">
                  <c:v>Sumber Dana Baru</c:v>
                </c:pt>
              </c:strCache>
            </c:strRef>
          </c:cat>
          <c:val>
            <c:numRef>
              <c:f>'Pengelolaan Pihak Grafik'!$C$40:$C$44</c:f>
              <c:numCache>
                <c:formatCode>0.00%</c:formatCode>
                <c:ptCount val="5"/>
                <c:pt idx="0">
                  <c:v>0.29223962973908291</c:v>
                </c:pt>
                <c:pt idx="1">
                  <c:v>0.13065800803871139</c:v>
                </c:pt>
                <c:pt idx="2">
                  <c:v>0.13609498072035517</c:v>
                </c:pt>
                <c:pt idx="3">
                  <c:v>4.7006977439922382E-2</c:v>
                </c:pt>
                <c:pt idx="4">
                  <c:v>0.3940004040619281</c:v>
                </c:pt>
              </c:numCache>
            </c:numRef>
          </c:val>
        </c:ser>
        <c:firstSliceAng val="0"/>
        <c:holeSize val="50"/>
      </c:doughnutChart>
    </c:plotArea>
    <c:legend>
      <c:legendPos val="r"/>
    </c:legend>
    <c:plotVisOnly val="1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stacked"/>
        <c:ser>
          <c:idx val="0"/>
          <c:order val="0"/>
          <c:tx>
            <c:strRef>
              <c:f>'Pengelolaan Pihak Tahun Grafik'!$A$7</c:f>
              <c:strCache>
                <c:ptCount val="1"/>
                <c:pt idx="0">
                  <c:v>Pemerintah Daerah</c:v>
                </c:pt>
              </c:strCache>
            </c:strRef>
          </c:tx>
          <c:spPr>
            <a:solidFill>
              <a:srgbClr val="FFC000"/>
            </a:solidFill>
          </c:spPr>
          <c:cat>
            <c:strRef>
              <c:f>'Pengelolaan Pihak Tahun Grafik'!$B$6:$F$6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Pihak Tahun Grafik'!$B$7:$F$7</c:f>
              <c:numCache>
                <c:formatCode>_(* #,##0_);_(* \(#,##0\);_(* "-"??_);_(@_)</c:formatCode>
                <c:ptCount val="5"/>
                <c:pt idx="0">
                  <c:v>1049000000</c:v>
                </c:pt>
                <c:pt idx="1">
                  <c:v>1053100000</c:v>
                </c:pt>
                <c:pt idx="2">
                  <c:v>1140710000</c:v>
                </c:pt>
                <c:pt idx="3">
                  <c:v>1069829500.0000001</c:v>
                </c:pt>
                <c:pt idx="4">
                  <c:v>1110612450.0000002</c:v>
                </c:pt>
              </c:numCache>
            </c:numRef>
          </c:val>
        </c:ser>
        <c:ser>
          <c:idx val="1"/>
          <c:order val="1"/>
          <c:tx>
            <c:strRef>
              <c:f>'Pengelolaan Pihak Tahun Grafik'!$A$8</c:f>
              <c:strCache>
                <c:ptCount val="1"/>
                <c:pt idx="0">
                  <c:v>Korporasi dan CSR</c:v>
                </c:pt>
              </c:strCache>
            </c:strRef>
          </c:tx>
          <c:spPr>
            <a:solidFill>
              <a:srgbClr val="FFFF00"/>
            </a:solidFill>
          </c:spPr>
          <c:cat>
            <c:strRef>
              <c:f>'Pengelolaan Pihak Tahun Grafik'!$B$6:$F$6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Pihak Tahun Grafik'!$B$8:$F$8</c:f>
              <c:numCache>
                <c:formatCode>_(* #,##0_);_(* \(#,##0\);_(* "-"??_);_(@_)</c:formatCode>
                <c:ptCount val="5"/>
                <c:pt idx="0">
                  <c:v>299500000</c:v>
                </c:pt>
                <c:pt idx="1">
                  <c:v>363700000</c:v>
                </c:pt>
                <c:pt idx="2">
                  <c:v>528370000</c:v>
                </c:pt>
                <c:pt idx="3">
                  <c:v>569567000</c:v>
                </c:pt>
                <c:pt idx="4">
                  <c:v>663555700</c:v>
                </c:pt>
              </c:numCache>
            </c:numRef>
          </c:val>
        </c:ser>
        <c:ser>
          <c:idx val="2"/>
          <c:order val="2"/>
          <c:tx>
            <c:strRef>
              <c:f>'Pengelolaan Pihak Tahun Grafik'!$A$9</c:f>
              <c:strCache>
                <c:ptCount val="1"/>
                <c:pt idx="0">
                  <c:v>TNC dan NGO Lainnya</c:v>
                </c:pt>
              </c:strCache>
            </c:strRef>
          </c:tx>
          <c:spPr>
            <a:solidFill>
              <a:srgbClr val="92D050"/>
            </a:solidFill>
          </c:spPr>
          <c:cat>
            <c:strRef>
              <c:f>'Pengelolaan Pihak Tahun Grafik'!$B$6:$F$6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Pihak Tahun Grafik'!$B$9:$F$9</c:f>
              <c:numCache>
                <c:formatCode>_(* #,##0_);_(* \(#,##0\);_(* "-"??_);_(@_)</c:formatCode>
                <c:ptCount val="5"/>
                <c:pt idx="0">
                  <c:v>653500000</c:v>
                </c:pt>
                <c:pt idx="1">
                  <c:v>583600000</c:v>
                </c:pt>
                <c:pt idx="2">
                  <c:v>491660000</c:v>
                </c:pt>
                <c:pt idx="3">
                  <c:v>400776000</c:v>
                </c:pt>
                <c:pt idx="4">
                  <c:v>396053600</c:v>
                </c:pt>
              </c:numCache>
            </c:numRef>
          </c:val>
        </c:ser>
        <c:ser>
          <c:idx val="3"/>
          <c:order val="3"/>
          <c:tx>
            <c:strRef>
              <c:f>'Pengelolaan Pihak Tahun Grafik'!$A$10</c:f>
              <c:strCache>
                <c:ptCount val="1"/>
                <c:pt idx="0">
                  <c:v>Lembaga dan Masyarakat Adat</c:v>
                </c:pt>
              </c:strCache>
            </c:strRef>
          </c:tx>
          <c:spPr>
            <a:solidFill>
              <a:srgbClr val="00B0F0"/>
            </a:solidFill>
          </c:spPr>
          <c:cat>
            <c:strRef>
              <c:f>'Pengelolaan Pihak Tahun Grafik'!$B$6:$F$6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Pihak Tahun Grafik'!$B$10:$F$10</c:f>
              <c:numCache>
                <c:formatCode>_(* #,##0_);_(* \(#,##0\);_(* "-"??_);_(@_)</c:formatCode>
                <c:ptCount val="5"/>
                <c:pt idx="0">
                  <c:v>64000000</c:v>
                </c:pt>
                <c:pt idx="1">
                  <c:v>135400000</c:v>
                </c:pt>
                <c:pt idx="2">
                  <c:v>184840000</c:v>
                </c:pt>
                <c:pt idx="3">
                  <c:v>212404000</c:v>
                </c:pt>
                <c:pt idx="4">
                  <c:v>275690400</c:v>
                </c:pt>
              </c:numCache>
            </c:numRef>
          </c:val>
        </c:ser>
        <c:ser>
          <c:idx val="4"/>
          <c:order val="4"/>
          <c:tx>
            <c:strRef>
              <c:f>'Pengelolaan Pihak Tahun Grafik'!$A$11</c:f>
              <c:strCache>
                <c:ptCount val="1"/>
                <c:pt idx="0">
                  <c:v>Sumber Dana Baru</c:v>
                </c:pt>
              </c:strCache>
            </c:strRef>
          </c:tx>
          <c:spPr>
            <a:solidFill>
              <a:srgbClr val="D09E00"/>
            </a:solidFill>
          </c:spPr>
          <c:cat>
            <c:strRef>
              <c:f>'Pengelolaan Pihak Tahun Grafik'!$B$6:$F$6</c:f>
              <c:strCache>
                <c:ptCount val="5"/>
                <c:pt idx="0">
                  <c:v> 2015 </c:v>
                </c:pt>
                <c:pt idx="1">
                  <c:v> 2016 </c:v>
                </c:pt>
                <c:pt idx="2">
                  <c:v> 2017 </c:v>
                </c:pt>
                <c:pt idx="3">
                  <c:v> 2018 </c:v>
                </c:pt>
                <c:pt idx="4">
                  <c:v> 2019 </c:v>
                </c:pt>
              </c:strCache>
            </c:strRef>
          </c:cat>
          <c:val>
            <c:numRef>
              <c:f>'Pengelolaan Pihak Tahun Grafik'!$B$11:$F$11</c:f>
              <c:numCache>
                <c:formatCode>_(* #,##0_);_(* \(#,##0\);_(* "-"??_);_(@_)</c:formatCode>
                <c:ptCount val="5"/>
                <c:pt idx="0">
                  <c:v>1187500000</c:v>
                </c:pt>
                <c:pt idx="1">
                  <c:v>1800100000</c:v>
                </c:pt>
                <c:pt idx="2">
                  <c:v>1414260000</c:v>
                </c:pt>
                <c:pt idx="3">
                  <c:v>1455317500</c:v>
                </c:pt>
                <c:pt idx="4">
                  <c:v>1454505250.0000005</c:v>
                </c:pt>
              </c:numCache>
            </c:numRef>
          </c:val>
        </c:ser>
        <c:overlap val="100"/>
        <c:axId val="98199040"/>
        <c:axId val="98200576"/>
      </c:barChart>
      <c:catAx>
        <c:axId val="98199040"/>
        <c:scaling>
          <c:orientation val="minMax"/>
        </c:scaling>
        <c:axPos val="b"/>
        <c:tickLblPos val="nextTo"/>
        <c:crossAx val="98200576"/>
        <c:crosses val="autoZero"/>
        <c:auto val="1"/>
        <c:lblAlgn val="ctr"/>
        <c:lblOffset val="100"/>
      </c:catAx>
      <c:valAx>
        <c:axId val="98200576"/>
        <c:scaling>
          <c:orientation val="minMax"/>
        </c:scaling>
        <c:axPos val="l"/>
        <c:majorGridlines/>
        <c:numFmt formatCode="_(* #,##0_);_(* \(#,##0\);_(* &quot;-&quot;??_);_(@_)" sourceLinked="1"/>
        <c:tickLblPos val="nextTo"/>
        <c:crossAx val="981990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378274</xdr:colOff>
      <xdr:row>17</xdr:row>
      <xdr:rowOff>163845</xdr:rowOff>
    </xdr:from>
    <xdr:to>
      <xdr:col>10</xdr:col>
      <xdr:colOff>195815</xdr:colOff>
      <xdr:row>37</xdr:row>
      <xdr:rowOff>136136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361950</xdr:colOff>
      <xdr:row>39</xdr:row>
      <xdr:rowOff>133350</xdr:rowOff>
    </xdr:from>
    <xdr:to>
      <xdr:col>10</xdr:col>
      <xdr:colOff>179491</xdr:colOff>
      <xdr:row>69</xdr:row>
      <xdr:rowOff>14874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342900</xdr:colOff>
      <xdr:row>71</xdr:row>
      <xdr:rowOff>19050</xdr:rowOff>
    </xdr:from>
    <xdr:to>
      <xdr:col>10</xdr:col>
      <xdr:colOff>148649</xdr:colOff>
      <xdr:row>100</xdr:row>
      <xdr:rowOff>63861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83127</xdr:colOff>
      <xdr:row>25</xdr:row>
      <xdr:rowOff>163285</xdr:rowOff>
    </xdr:from>
    <xdr:to>
      <xdr:col>9</xdr:col>
      <xdr:colOff>185057</xdr:colOff>
      <xdr:row>53</xdr:row>
      <xdr:rowOff>32657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224118</xdr:colOff>
      <xdr:row>18</xdr:row>
      <xdr:rowOff>26894</xdr:rowOff>
    </xdr:from>
    <xdr:to>
      <xdr:col>7</xdr:col>
      <xdr:colOff>421342</xdr:colOff>
      <xdr:row>34</xdr:row>
      <xdr:rowOff>44824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224118</xdr:colOff>
      <xdr:row>39</xdr:row>
      <xdr:rowOff>26894</xdr:rowOff>
    </xdr:from>
    <xdr:to>
      <xdr:col>7</xdr:col>
      <xdr:colOff>421342</xdr:colOff>
      <xdr:row>55</xdr:row>
      <xdr:rowOff>44824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175986</xdr:colOff>
      <xdr:row>15</xdr:row>
      <xdr:rowOff>5443</xdr:rowOff>
    </xdr:from>
    <xdr:to>
      <xdr:col>6</xdr:col>
      <xdr:colOff>359228</xdr:colOff>
      <xdr:row>34</xdr:row>
      <xdr:rowOff>97972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showGridLines="0" tabSelected="1" zoomScale="84" zoomScaleNormal="84" workbookViewId="0">
      <pane ySplit="6" topLeftCell="A7" activePane="bottomLeft" state="frozen"/>
      <selection pane="bottomLeft"/>
    </sheetView>
  </sheetViews>
  <sheetFormatPr defaultRowHeight="13.2"/>
  <cols>
    <col min="1" max="1" width="14.33203125" style="16" customWidth="1"/>
    <col min="2" max="2" width="70.33203125" style="2" customWidth="1"/>
    <col min="3" max="16384" width="8.88671875" style="42"/>
  </cols>
  <sheetData>
    <row r="1" spans="1:2">
      <c r="A1" s="30" t="s">
        <v>252</v>
      </c>
    </row>
    <row r="2" spans="1:2">
      <c r="A2" s="30" t="s">
        <v>2</v>
      </c>
    </row>
    <row r="3" spans="1:2" hidden="1">
      <c r="A3" s="30"/>
    </row>
    <row r="4" spans="1:2">
      <c r="A4" s="3"/>
      <c r="B4" s="8"/>
    </row>
    <row r="5" spans="1:2" s="43" customFormat="1">
      <c r="A5" s="117" t="s">
        <v>8</v>
      </c>
      <c r="B5" s="117" t="s">
        <v>3</v>
      </c>
    </row>
    <row r="6" spans="1:2" s="44" customFormat="1">
      <c r="A6" s="117"/>
      <c r="B6" s="117"/>
    </row>
    <row r="7" spans="1:2">
      <c r="A7" s="39" t="str">
        <f>'Deskripsi Detil'!A7</f>
        <v>A.</v>
      </c>
      <c r="B7" s="40" t="str">
        <f>'Deskripsi Detil'!B7</f>
        <v>BIAYA PENGELOLAAN INTI</v>
      </c>
    </row>
    <row r="8" spans="1:2">
      <c r="A8" s="36" t="str">
        <f>'Deskripsi Detil'!A8</f>
        <v>A.1.</v>
      </c>
      <c r="B8" s="37" t="str">
        <f>'Deskripsi Detil'!B8</f>
        <v>Pemantapan Status dan Fungsi Kawasan dan Pengamanan Kawasan</v>
      </c>
    </row>
    <row r="9" spans="1:2" s="45" customFormat="1">
      <c r="A9" s="25" t="str">
        <f>'Deskripsi Detil'!A9</f>
        <v>A.1.1</v>
      </c>
      <c r="B9" s="52" t="str">
        <f>'Deskripsi Detil'!B9</f>
        <v>Pemantapan status kawasan</v>
      </c>
    </row>
    <row r="10" spans="1:2" s="45" customFormat="1">
      <c r="A10" s="25" t="str">
        <f>'Deskripsi Detil'!A14</f>
        <v>A.1.2</v>
      </c>
      <c r="B10" s="52" t="str">
        <f>'Deskripsi Detil'!B14</f>
        <v>Pengamanan dan pemantauan kawasan</v>
      </c>
    </row>
    <row r="11" spans="1:2" s="45" customFormat="1">
      <c r="A11" s="25" t="str">
        <f>'Deskripsi Detil'!A23</f>
        <v>A.1.3</v>
      </c>
      <c r="B11" s="52" t="str">
        <f>'Deskripsi Detil'!B23</f>
        <v>Sosialisasi dan kampanye</v>
      </c>
    </row>
    <row r="12" spans="1:2" s="45" customFormat="1">
      <c r="A12" s="25" t="str">
        <f>'Deskripsi Detil'!A28</f>
        <v>A.1.4</v>
      </c>
      <c r="B12" s="52" t="str">
        <f>'Deskripsi Detil'!B28</f>
        <v>Pembangunan infrastruktur utama</v>
      </c>
    </row>
    <row r="13" spans="1:2">
      <c r="A13" s="36" t="str">
        <f>'Deskripsi Detil'!A37</f>
        <v>A.2.</v>
      </c>
      <c r="B13" s="37" t="str">
        <f>'Deskripsi Detil'!B37</f>
        <v>Pelestarian Peran dan Fungsi Kawasan Hutan Lindung</v>
      </c>
    </row>
    <row r="14" spans="1:2" s="45" customFormat="1">
      <c r="A14" s="25" t="str">
        <f>'Deskripsi Detil'!A38</f>
        <v>A.2.1</v>
      </c>
      <c r="B14" s="52" t="str">
        <f>'Deskripsi Detil'!B38</f>
        <v xml:space="preserve">Pemetaan dan penataan fungsi kawasan </v>
      </c>
    </row>
    <row r="15" spans="1:2" s="45" customFormat="1">
      <c r="A15" s="25" t="str">
        <f>'Deskripsi Detil'!A41</f>
        <v>A.2.2</v>
      </c>
      <c r="B15" s="52" t="str">
        <f>'Deskripsi Detil'!B41</f>
        <v xml:space="preserve">Identifikasi potensi dan penetapan kawasan/zonasi pemanfaatan </v>
      </c>
    </row>
    <row r="16" spans="1:2" s="45" customFormat="1">
      <c r="A16" s="25" t="str">
        <f>'Deskripsi Detil'!A45</f>
        <v>A.2.3</v>
      </c>
      <c r="B16" s="52" t="str">
        <f>'Deskripsi Detil'!B45</f>
        <v>Survey, monitoring, penelitian dan pendidikan</v>
      </c>
    </row>
    <row r="17" spans="1:2">
      <c r="A17" s="25" t="str">
        <f>'Deskripsi Detil'!A50</f>
        <v>A.2.4</v>
      </c>
      <c r="B17" s="52" t="str">
        <f>'Deskripsi Detil'!B50</f>
        <v>Rehabilitasi dan restorasi kawasan</v>
      </c>
    </row>
    <row r="18" spans="1:2" s="45" customFormat="1">
      <c r="A18" s="25" t="str">
        <f>'Deskripsi Detil'!A55</f>
        <v>A.2.5</v>
      </c>
      <c r="B18" s="52" t="str">
        <f>'Deskripsi Detil'!B55</f>
        <v>Pembangunan infrastruktur pendukung</v>
      </c>
    </row>
    <row r="19" spans="1:2">
      <c r="A19" s="36" t="str">
        <f>'Deskripsi Detil'!A62</f>
        <v>A.3.</v>
      </c>
      <c r="B19" s="37" t="str">
        <f>'Deskripsi Detil'!B62</f>
        <v xml:space="preserve">Pemberdayaan dan Penguatan Kelembagaan Masyarakat Adat </v>
      </c>
    </row>
    <row r="20" spans="1:2" s="45" customFormat="1">
      <c r="A20" s="25" t="str">
        <f>'Deskripsi Detil'!A63</f>
        <v>A.3.1</v>
      </c>
      <c r="B20" s="52" t="str">
        <f>'Deskripsi Detil'!B63</f>
        <v>Penguatan lembaga adat</v>
      </c>
    </row>
    <row r="21" spans="1:2" s="45" customFormat="1">
      <c r="A21" s="25" t="str">
        <f>'Deskripsi Detil'!A68</f>
        <v>A.3.2</v>
      </c>
      <c r="B21" s="52" t="str">
        <f>'Deskripsi Detil'!B68</f>
        <v>Peningkatan kapasitas sumber daya manusia masyarakat adat</v>
      </c>
    </row>
    <row r="22" spans="1:2" s="45" customFormat="1">
      <c r="A22" s="25" t="str">
        <f>'Deskripsi Detil'!A73</f>
        <v>A.3.3</v>
      </c>
      <c r="B22" s="52" t="str">
        <f>'Deskripsi Detil'!B73</f>
        <v>Peningkatan ekonomi masyarakat adat</v>
      </c>
    </row>
    <row r="23" spans="1:2" s="45" customFormat="1">
      <c r="A23" s="25" t="str">
        <f>'Deskripsi Detil'!A78</f>
        <v>A.3.4</v>
      </c>
      <c r="B23" s="52" t="str">
        <f>'Deskripsi Detil'!B78</f>
        <v>Pelestarian situs dan budaya adat</v>
      </c>
    </row>
    <row r="24" spans="1:2" s="45" customFormat="1">
      <c r="A24" s="25" t="str">
        <f>'Deskripsi Detil'!A83</f>
        <v>A.3.5</v>
      </c>
      <c r="B24" s="52" t="str">
        <f>'Deskripsi Detil'!B83</f>
        <v>Pengelolaan data, dokumentasi dan publikasi berbasis pengetahuan lokal</v>
      </c>
    </row>
    <row r="25" spans="1:2">
      <c r="A25" s="39" t="str">
        <f>'Deskripsi Detil'!A91</f>
        <v>B.</v>
      </c>
      <c r="B25" s="40" t="str">
        <f>'Deskripsi Detil'!B91</f>
        <v>BIAYA PENGELOLAAN PENDUKUNG</v>
      </c>
    </row>
    <row r="26" spans="1:2">
      <c r="A26" s="36" t="str">
        <f>'Deskripsi Detil'!A92</f>
        <v>B.1.</v>
      </c>
      <c r="B26" s="37" t="str">
        <f>'Deskripsi Detil'!B92</f>
        <v xml:space="preserve">Pengembangan dan Penguatan Kelembagaan Pengelola Kawasan </v>
      </c>
    </row>
    <row r="27" spans="1:2" s="45" customFormat="1">
      <c r="A27" s="25" t="str">
        <f>'Deskripsi Detil'!A93</f>
        <v>B.1.1</v>
      </c>
      <c r="B27" s="52" t="str">
        <f>'Deskripsi Detil'!B93</f>
        <v>Penguatan kebijakan pengelolaan Huliwa</v>
      </c>
    </row>
    <row r="28" spans="1:2" s="45" customFormat="1">
      <c r="A28" s="25" t="str">
        <f>'Deskripsi Detil'!A97</f>
        <v>B.1.2</v>
      </c>
      <c r="B28" s="52" t="str">
        <f>'Deskripsi Detil'!B97</f>
        <v>Pengelolaan Badan Pengelola Huliwa</v>
      </c>
    </row>
    <row r="29" spans="1:2" s="45" customFormat="1">
      <c r="A29" s="25" t="str">
        <f>'Deskripsi Detil'!A106</f>
        <v>B.1.3</v>
      </c>
      <c r="B29" s="52" t="str">
        <f>'Deskripsi Detil'!B106</f>
        <v>Perencanaan, pemantauan dan evaluasi</v>
      </c>
    </row>
    <row r="30" spans="1:2" s="45" customFormat="1">
      <c r="A30" s="25" t="str">
        <f>'Deskripsi Detil'!A112</f>
        <v>B.1.4</v>
      </c>
      <c r="B30" s="52" t="str">
        <f>'Deskripsi Detil'!B112</f>
        <v>Penguatan forum dan kelembagaan multipihak pengelola Huliwa</v>
      </c>
    </row>
    <row r="31" spans="1:2">
      <c r="A31" s="36" t="str">
        <f>'Deskripsi Detil'!A118</f>
        <v>B.2.</v>
      </c>
      <c r="B31" s="37" t="str">
        <f>'Deskripsi Detil'!B118</f>
        <v>Pengembangan Jejaring Informasi, Kemitraan dan Pendanaan</v>
      </c>
    </row>
    <row r="32" spans="1:2" s="45" customFormat="1">
      <c r="A32" s="25" t="str">
        <f>'Deskripsi Detil'!A119</f>
        <v>B.2.1</v>
      </c>
      <c r="B32" s="52" t="str">
        <f>'Deskripsi Detil'!B119</f>
        <v>Pengembangan kemitraan dan jejaring</v>
      </c>
    </row>
    <row r="33" spans="1:2" s="45" customFormat="1">
      <c r="A33" s="25" t="str">
        <f>'Deskripsi Detil'!A124</f>
        <v>B.2.2</v>
      </c>
      <c r="B33" s="52" t="str">
        <f>'Deskripsi Detil'!B124</f>
        <v>Perluasan sumber dana dan pengembangan model penggalangan dana</v>
      </c>
    </row>
    <row r="34" spans="1:2" s="45" customFormat="1">
      <c r="A34" s="25" t="str">
        <f>'Deskripsi Detil'!A130</f>
        <v>B.2.3</v>
      </c>
      <c r="B34" s="52" t="str">
        <f>'Deskripsi Detil'!B130</f>
        <v>Pengembangan kelembagaan penggalangan dana berkelanjutan</v>
      </c>
    </row>
    <row r="35" spans="1:2">
      <c r="A35" s="26"/>
      <c r="B35" s="21"/>
    </row>
    <row r="36" spans="1:2">
      <c r="A36" s="3"/>
      <c r="B36" s="8"/>
    </row>
    <row r="37" spans="1:2" s="6" customFormat="1">
      <c r="A37" s="1"/>
      <c r="B37" s="7"/>
    </row>
    <row r="38" spans="1:2" s="6" customFormat="1">
      <c r="A38" s="1"/>
      <c r="B38" s="7"/>
    </row>
    <row r="39" spans="1:2" s="6" customFormat="1">
      <c r="A39" s="1"/>
      <c r="B39" s="7"/>
    </row>
    <row r="40" spans="1:2" s="6" customFormat="1">
      <c r="A40" s="1"/>
      <c r="B40" s="7"/>
    </row>
    <row r="41" spans="1:2" s="6" customFormat="1">
      <c r="A41" s="27"/>
      <c r="B41" s="4"/>
    </row>
    <row r="42" spans="1:2" s="6" customFormat="1">
      <c r="A42" s="28"/>
      <c r="B42" s="5"/>
    </row>
    <row r="43" spans="1:2" s="6" customFormat="1">
      <c r="A43" s="1"/>
      <c r="B43" s="7"/>
    </row>
    <row r="44" spans="1:2" s="6" customFormat="1">
      <c r="A44" s="1"/>
      <c r="B44" s="7"/>
    </row>
    <row r="45" spans="1:2" s="6" customFormat="1">
      <c r="A45" s="28"/>
      <c r="B45" s="5"/>
    </row>
    <row r="46" spans="1:2" s="6" customFormat="1">
      <c r="A46" s="28"/>
      <c r="B46" s="5"/>
    </row>
    <row r="47" spans="1:2" s="6" customFormat="1">
      <c r="A47" s="28"/>
      <c r="B47" s="5"/>
    </row>
    <row r="48" spans="1:2" s="6" customFormat="1">
      <c r="A48" s="28"/>
      <c r="B48" s="5"/>
    </row>
    <row r="49" spans="1:2" s="6" customFormat="1">
      <c r="A49" s="28"/>
      <c r="B49" s="5"/>
    </row>
    <row r="53" spans="1:2" s="45" customFormat="1">
      <c r="A53" s="3"/>
      <c r="B53" s="8"/>
    </row>
    <row r="58" spans="1:2" s="45" customFormat="1">
      <c r="A58" s="3"/>
      <c r="B58" s="8"/>
    </row>
    <row r="69" spans="1:2">
      <c r="A69" s="28"/>
      <c r="B69" s="5"/>
    </row>
    <row r="70" spans="1:2">
      <c r="A70" s="28"/>
      <c r="B70" s="5"/>
    </row>
    <row r="71" spans="1:2">
      <c r="A71" s="28"/>
      <c r="B71" s="5"/>
    </row>
    <row r="72" spans="1:2">
      <c r="A72" s="28"/>
      <c r="B72" s="5"/>
    </row>
    <row r="73" spans="1:2">
      <c r="A73" s="28"/>
      <c r="B73" s="5"/>
    </row>
    <row r="75" spans="1:2">
      <c r="A75" s="29"/>
      <c r="B75" s="22"/>
    </row>
    <row r="76" spans="1:2">
      <c r="A76" s="28"/>
      <c r="B76" s="5"/>
    </row>
    <row r="77" spans="1:2">
      <c r="A77" s="28"/>
      <c r="B77" s="5"/>
    </row>
    <row r="78" spans="1:2">
      <c r="A78" s="28"/>
      <c r="B78" s="5"/>
    </row>
    <row r="79" spans="1:2">
      <c r="A79" s="28"/>
      <c r="B79" s="5"/>
    </row>
  </sheetData>
  <mergeCells count="2">
    <mergeCell ref="A5:A6"/>
    <mergeCell ref="B5:B6"/>
  </mergeCells>
  <pageMargins left="0.7" right="0.7" top="0.75" bottom="0.75" header="0.3" footer="0.3"/>
  <pageSetup orientation="portrait" horizontalDpi="4294967293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zoomScale="84" zoomScaleNormal="84" workbookViewId="0">
      <pane xSplit="1" ySplit="6" topLeftCell="B13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39" style="2" customWidth="1"/>
    <col min="2" max="6" width="15.88671875" style="12" customWidth="1"/>
    <col min="7" max="7" width="15.88671875" style="15" customWidth="1"/>
    <col min="8" max="16384" width="8.88671875" style="42"/>
  </cols>
  <sheetData>
    <row r="1" spans="1:7">
      <c r="A1" s="30" t="str">
        <f>'Pengelolaan Detil'!A1</f>
        <v>ANGGARAN PENGELOLAAN RUTIN (Recurrent Cost)</v>
      </c>
      <c r="C1" s="9"/>
      <c r="D1" s="9"/>
      <c r="E1" s="9"/>
      <c r="F1" s="9"/>
      <c r="G1" s="9"/>
    </row>
    <row r="2" spans="1:7">
      <c r="A2" s="30" t="s">
        <v>2</v>
      </c>
      <c r="C2" s="10"/>
      <c r="D2" s="10"/>
      <c r="E2" s="10"/>
      <c r="F2" s="10"/>
      <c r="G2" s="9">
        <f>'Pengelolaan Rekap Pihak'!H2</f>
        <v>18557551400</v>
      </c>
    </row>
    <row r="3" spans="1:7">
      <c r="A3" s="30" t="s">
        <v>250</v>
      </c>
      <c r="B3" s="73">
        <f>'Pengelolaan Detil 2015'!H2</f>
        <v>3253500000</v>
      </c>
      <c r="C3" s="73">
        <f>'Pengelolaan Detil 2016'!H2</f>
        <v>3935900000</v>
      </c>
      <c r="D3" s="73">
        <f>'Pengelolaan Detil 2017'!H2</f>
        <v>3759840000</v>
      </c>
      <c r="E3" s="73">
        <f>'Pengelolaan Detil 2018'!H2</f>
        <v>3707894000</v>
      </c>
      <c r="F3" s="73">
        <f>'Pengelolaan Detil 2019'!H2</f>
        <v>3900417400.0000005</v>
      </c>
      <c r="G3" s="9">
        <f>SUM(B4:F4)</f>
        <v>18557551400</v>
      </c>
    </row>
    <row r="4" spans="1:7">
      <c r="A4" s="8"/>
      <c r="B4" s="9">
        <f t="shared" ref="B4:G4" si="0">B12</f>
        <v>3253500000</v>
      </c>
      <c r="C4" s="9">
        <f t="shared" si="0"/>
        <v>3935900000</v>
      </c>
      <c r="D4" s="9">
        <f t="shared" si="0"/>
        <v>3759840000</v>
      </c>
      <c r="E4" s="9">
        <f t="shared" si="0"/>
        <v>3707894000</v>
      </c>
      <c r="F4" s="9">
        <f t="shared" si="0"/>
        <v>3900417400.0000005</v>
      </c>
      <c r="G4" s="9">
        <f t="shared" si="0"/>
        <v>18557551400</v>
      </c>
    </row>
    <row r="5" spans="1:7" s="43" customFormat="1" ht="13.2" customHeight="1">
      <c r="A5" s="74"/>
      <c r="B5" s="118" t="e">
        <f>'Pengelolaan Detil'!C5:H5</f>
        <v>#VALUE!</v>
      </c>
      <c r="C5" s="118"/>
      <c r="D5" s="118"/>
      <c r="E5" s="118"/>
      <c r="F5" s="118"/>
      <c r="G5" s="118"/>
    </row>
    <row r="6" spans="1:7" s="44" customFormat="1">
      <c r="A6" s="75"/>
      <c r="B6" s="51" t="str">
        <f>'Pengelolaan Detil'!C6</f>
        <v>2015</v>
      </c>
      <c r="C6" s="51" t="str">
        <f>'Pengelolaan Detil'!D6</f>
        <v>2016</v>
      </c>
      <c r="D6" s="51" t="str">
        <f>'Pengelolaan Detil'!E6</f>
        <v>2017</v>
      </c>
      <c r="E6" s="51" t="str">
        <f>'Pengelolaan Detil'!F6</f>
        <v>2018</v>
      </c>
      <c r="F6" s="51" t="str">
        <f>'Pengelolaan Detil'!G6</f>
        <v>2019</v>
      </c>
      <c r="G6" s="51" t="s">
        <v>1</v>
      </c>
    </row>
    <row r="7" spans="1:7" s="45" customFormat="1">
      <c r="A7" s="52" t="str">
        <f>'Pengelolaan Detil 2015'!C6</f>
        <v>Pemerintah Daerah</v>
      </c>
      <c r="B7" s="18">
        <f>'Pengelolaan Detil 2015'!C4</f>
        <v>1049000000</v>
      </c>
      <c r="C7" s="18">
        <f>'Pengelolaan Detil 2016'!C4</f>
        <v>1053100000</v>
      </c>
      <c r="D7" s="18">
        <f>'Pengelolaan Detil 2017'!C4</f>
        <v>1140710000</v>
      </c>
      <c r="E7" s="18">
        <f>'Pengelolaan Detil 2018'!C4</f>
        <v>1069829500.0000001</v>
      </c>
      <c r="F7" s="18">
        <f>'Pengelolaan Detil 2019'!C4</f>
        <v>1110612450.0000002</v>
      </c>
      <c r="G7" s="65">
        <f>SUM(B7:F7)</f>
        <v>5423251950</v>
      </c>
    </row>
    <row r="8" spans="1:7" s="45" customFormat="1">
      <c r="A8" s="52" t="str">
        <f>'Pengelolaan Detil 2015'!D6</f>
        <v>Korporasi dan CSR</v>
      </c>
      <c r="B8" s="18">
        <f>'Pengelolaan Detil 2015'!D4</f>
        <v>299500000</v>
      </c>
      <c r="C8" s="18">
        <f>'Pengelolaan Detil 2016'!D4</f>
        <v>363700000</v>
      </c>
      <c r="D8" s="18">
        <f>'Pengelolaan Detil 2017'!D4</f>
        <v>528370000</v>
      </c>
      <c r="E8" s="18">
        <f>'Pengelolaan Detil 2018'!D4</f>
        <v>569567000</v>
      </c>
      <c r="F8" s="18">
        <f>'Pengelolaan Detil 2019'!D4</f>
        <v>663555700</v>
      </c>
      <c r="G8" s="65">
        <f t="shared" ref="G8:G11" si="1">SUM(B8:F8)</f>
        <v>2424692700</v>
      </c>
    </row>
    <row r="9" spans="1:7" s="45" customFormat="1">
      <c r="A9" s="52" t="str">
        <f>'Pengelolaan Detil 2015'!E6</f>
        <v>TNC dan NGO Lainnya</v>
      </c>
      <c r="B9" s="18">
        <f>'Pengelolaan Detil 2015'!E4</f>
        <v>653500000</v>
      </c>
      <c r="C9" s="18">
        <f>'Pengelolaan Detil 2016'!E4</f>
        <v>583600000</v>
      </c>
      <c r="D9" s="18">
        <f>'Pengelolaan Detil 2017'!E4</f>
        <v>491660000</v>
      </c>
      <c r="E9" s="18">
        <f>'Pengelolaan Detil 2018'!E4</f>
        <v>400776000</v>
      </c>
      <c r="F9" s="18">
        <f>'Pengelolaan Detil 2019'!E4</f>
        <v>396053600</v>
      </c>
      <c r="G9" s="65">
        <f t="shared" si="1"/>
        <v>2525589600</v>
      </c>
    </row>
    <row r="10" spans="1:7" s="45" customFormat="1">
      <c r="A10" s="52" t="str">
        <f>'Pengelolaan Detil 2015'!F6</f>
        <v>Lembaga dan Masyarakat Adat</v>
      </c>
      <c r="B10" s="18">
        <f>'Pengelolaan Detil 2015'!F4</f>
        <v>64000000</v>
      </c>
      <c r="C10" s="18">
        <f>'Pengelolaan Detil 2016'!F4</f>
        <v>135400000</v>
      </c>
      <c r="D10" s="18">
        <f>'Pengelolaan Detil 2017'!F4</f>
        <v>184840000</v>
      </c>
      <c r="E10" s="18">
        <f>'Pengelolaan Detil 2018'!F4</f>
        <v>212404000</v>
      </c>
      <c r="F10" s="18">
        <f>'Pengelolaan Detil 2019'!F4</f>
        <v>275690400</v>
      </c>
      <c r="G10" s="65">
        <f t="shared" si="1"/>
        <v>872334400</v>
      </c>
    </row>
    <row r="11" spans="1:7" s="45" customFormat="1">
      <c r="A11" s="52" t="str">
        <f>'Pengelolaan Detil 2015'!G6</f>
        <v>Sumber Dana Baru</v>
      </c>
      <c r="B11" s="18">
        <f>'Pengelolaan Detil 2015'!G4</f>
        <v>1187500000</v>
      </c>
      <c r="C11" s="18">
        <f>'Pengelolaan Detil 2016'!G4</f>
        <v>1800100000</v>
      </c>
      <c r="D11" s="18">
        <f>'Pengelolaan Detil 2017'!G4</f>
        <v>1414260000</v>
      </c>
      <c r="E11" s="18">
        <f>'Pengelolaan Detil 2018'!G4</f>
        <v>1455317500</v>
      </c>
      <c r="F11" s="18">
        <f>'Pengelolaan Detil 2019'!G4</f>
        <v>1454505250.0000005</v>
      </c>
      <c r="G11" s="65">
        <f t="shared" si="1"/>
        <v>7311682750</v>
      </c>
    </row>
    <row r="12" spans="1:7">
      <c r="A12" s="40" t="str">
        <f>'Deskripsi Detil'!B137</f>
        <v>TOTAL</v>
      </c>
      <c r="B12" s="54">
        <f>SUM(B7:B11)</f>
        <v>3253500000</v>
      </c>
      <c r="C12" s="54">
        <f t="shared" ref="C12:G12" si="2">SUM(C7:C11)</f>
        <v>3935900000</v>
      </c>
      <c r="D12" s="54">
        <f t="shared" si="2"/>
        <v>3759840000</v>
      </c>
      <c r="E12" s="54">
        <f t="shared" si="2"/>
        <v>3707894000</v>
      </c>
      <c r="F12" s="54">
        <f t="shared" si="2"/>
        <v>3900417400.0000005</v>
      </c>
      <c r="G12" s="54">
        <f t="shared" si="2"/>
        <v>18557551400</v>
      </c>
    </row>
    <row r="13" spans="1:7">
      <c r="A13" s="21"/>
    </row>
    <row r="14" spans="1:7">
      <c r="A14" s="8"/>
    </row>
    <row r="15" spans="1:7" s="6" customFormat="1">
      <c r="A15" s="7"/>
      <c r="B15" s="13"/>
      <c r="C15" s="13"/>
      <c r="D15" s="13"/>
      <c r="E15" s="13"/>
      <c r="F15" s="13"/>
      <c r="G15" s="62"/>
    </row>
    <row r="16" spans="1:7" s="6" customFormat="1">
      <c r="A16" s="7"/>
      <c r="B16" s="13"/>
      <c r="C16" s="13"/>
      <c r="D16" s="13"/>
      <c r="E16" s="13"/>
      <c r="F16" s="13"/>
      <c r="G16" s="62"/>
    </row>
    <row r="17" spans="1:7" s="6" customFormat="1">
      <c r="A17" s="7"/>
      <c r="B17" s="13"/>
      <c r="C17" s="13"/>
      <c r="D17" s="13"/>
      <c r="E17" s="13"/>
      <c r="F17" s="13"/>
      <c r="G17" s="62"/>
    </row>
    <row r="18" spans="1:7" s="6" customFormat="1">
      <c r="A18" s="7"/>
      <c r="B18" s="13"/>
      <c r="C18" s="13"/>
      <c r="D18" s="13"/>
      <c r="E18" s="13"/>
      <c r="F18" s="13"/>
      <c r="G18" s="62"/>
    </row>
    <row r="19" spans="1:7" s="6" customFormat="1">
      <c r="A19" s="4"/>
      <c r="B19" s="13"/>
      <c r="C19" s="13"/>
      <c r="D19" s="13"/>
      <c r="E19" s="13"/>
      <c r="F19" s="13"/>
      <c r="G19" s="62"/>
    </row>
    <row r="20" spans="1:7" s="6" customFormat="1">
      <c r="A20" s="5"/>
      <c r="B20" s="13"/>
      <c r="C20" s="13"/>
      <c r="D20" s="13"/>
      <c r="E20" s="13"/>
      <c r="F20" s="13"/>
      <c r="G20" s="62"/>
    </row>
    <row r="21" spans="1:7" s="6" customFormat="1">
      <c r="A21" s="7"/>
      <c r="B21" s="14"/>
      <c r="C21" s="14"/>
      <c r="D21" s="14"/>
      <c r="E21" s="14"/>
      <c r="F21" s="14"/>
      <c r="G21" s="63"/>
    </row>
    <row r="22" spans="1:7" s="6" customFormat="1">
      <c r="A22" s="7"/>
      <c r="B22" s="14"/>
      <c r="C22" s="14"/>
      <c r="D22" s="14"/>
      <c r="E22" s="14"/>
      <c r="F22" s="14"/>
      <c r="G22" s="63"/>
    </row>
    <row r="23" spans="1:7" s="6" customFormat="1">
      <c r="A23" s="5"/>
      <c r="B23" s="13"/>
      <c r="C23" s="13"/>
      <c r="D23" s="13"/>
      <c r="E23" s="13"/>
      <c r="F23" s="13"/>
      <c r="G23" s="62"/>
    </row>
    <row r="24" spans="1:7" s="6" customFormat="1">
      <c r="A24" s="5"/>
      <c r="B24" s="13"/>
      <c r="C24" s="13"/>
      <c r="D24" s="13"/>
      <c r="E24" s="13"/>
      <c r="F24" s="13"/>
      <c r="G24" s="62"/>
    </row>
    <row r="25" spans="1:7" s="6" customFormat="1">
      <c r="A25" s="5"/>
      <c r="B25" s="13"/>
      <c r="C25" s="13"/>
      <c r="D25" s="13"/>
      <c r="E25" s="13"/>
      <c r="F25" s="13"/>
      <c r="G25" s="62"/>
    </row>
    <row r="26" spans="1:7" s="6" customFormat="1">
      <c r="A26" s="5"/>
      <c r="B26" s="13"/>
      <c r="C26" s="13"/>
      <c r="D26" s="13"/>
      <c r="E26" s="13"/>
      <c r="F26" s="13"/>
      <c r="G26" s="62"/>
    </row>
    <row r="27" spans="1:7" s="6" customFormat="1">
      <c r="A27" s="5"/>
      <c r="B27" s="13"/>
      <c r="C27" s="13"/>
      <c r="D27" s="13"/>
      <c r="E27" s="13"/>
      <c r="F27" s="13"/>
      <c r="G27" s="62"/>
    </row>
    <row r="29" spans="1:7">
      <c r="B29" s="11"/>
      <c r="C29" s="11"/>
      <c r="D29" s="11"/>
      <c r="E29" s="11"/>
      <c r="F29" s="11"/>
      <c r="G29" s="10"/>
    </row>
    <row r="30" spans="1:7">
      <c r="B30" s="11"/>
      <c r="C30" s="11"/>
      <c r="D30" s="11"/>
      <c r="E30" s="11"/>
      <c r="F30" s="11"/>
      <c r="G30" s="10"/>
    </row>
    <row r="31" spans="1:7" s="45" customFormat="1">
      <c r="A31" s="8"/>
      <c r="B31" s="10"/>
      <c r="C31" s="10"/>
      <c r="D31" s="10"/>
      <c r="E31" s="10"/>
      <c r="F31" s="10"/>
      <c r="G31" s="10"/>
    </row>
    <row r="32" spans="1:7">
      <c r="B32" s="11"/>
      <c r="C32" s="11"/>
      <c r="D32" s="11"/>
      <c r="E32" s="11"/>
      <c r="F32" s="11"/>
      <c r="G32" s="10"/>
    </row>
    <row r="33" spans="1:7">
      <c r="B33" s="11"/>
      <c r="C33" s="11"/>
      <c r="D33" s="11"/>
      <c r="E33" s="11"/>
      <c r="F33" s="11"/>
      <c r="G33" s="10"/>
    </row>
    <row r="36" spans="1:7" s="45" customFormat="1">
      <c r="A36" s="8"/>
      <c r="B36" s="15"/>
      <c r="C36" s="15"/>
      <c r="D36" s="15"/>
      <c r="E36" s="15"/>
      <c r="F36" s="15"/>
      <c r="G36" s="15"/>
    </row>
    <row r="47" spans="1:7">
      <c r="A47" s="5"/>
    </row>
    <row r="48" spans="1:7">
      <c r="A48" s="5"/>
    </row>
    <row r="49" spans="1:7">
      <c r="A49" s="5"/>
    </row>
    <row r="50" spans="1:7">
      <c r="A50" s="5"/>
    </row>
    <row r="51" spans="1:7" s="12" customFormat="1">
      <c r="A51" s="5"/>
      <c r="G51" s="15"/>
    </row>
    <row r="53" spans="1:7" s="12" customFormat="1">
      <c r="A53" s="22"/>
      <c r="G53" s="15"/>
    </row>
    <row r="54" spans="1:7" s="12" customFormat="1">
      <c r="A54" s="5"/>
      <c r="G54" s="15"/>
    </row>
    <row r="55" spans="1:7" s="12" customFormat="1">
      <c r="A55" s="5"/>
      <c r="G55" s="15"/>
    </row>
    <row r="56" spans="1:7" s="12" customFormat="1">
      <c r="A56" s="5"/>
      <c r="G56" s="15"/>
    </row>
    <row r="57" spans="1:7" s="12" customFormat="1">
      <c r="A57" s="5"/>
      <c r="G57" s="15"/>
    </row>
  </sheetData>
  <mergeCells count="1">
    <mergeCell ref="B5:G5"/>
  </mergeCells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1"/>
  </sheetPr>
  <dimension ref="A1:H87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Rekap Tahun'!H2</f>
        <v>18557551400</v>
      </c>
    </row>
    <row r="3" spans="1:8">
      <c r="A3" s="30" t="s">
        <v>250</v>
      </c>
      <c r="D3" s="9"/>
      <c r="E3" s="9"/>
      <c r="F3" s="9"/>
      <c r="G3" s="9"/>
      <c r="H3" s="9">
        <f>SUM(C4:G4)</f>
        <v>18557551400</v>
      </c>
    </row>
    <row r="4" spans="1:8">
      <c r="A4" s="3"/>
      <c r="B4" s="8"/>
      <c r="C4" s="9">
        <f t="shared" ref="C4:H4" si="0">C42</f>
        <v>5423251950</v>
      </c>
      <c r="D4" s="9">
        <f t="shared" si="0"/>
        <v>2424692700</v>
      </c>
      <c r="E4" s="9">
        <f t="shared" si="0"/>
        <v>2525589600</v>
      </c>
      <c r="F4" s="9">
        <f t="shared" si="0"/>
        <v>872334400</v>
      </c>
      <c r="G4" s="9">
        <f t="shared" si="0"/>
        <v>7311682750</v>
      </c>
      <c r="H4" s="9">
        <f t="shared" si="0"/>
        <v>18557551400</v>
      </c>
    </row>
    <row r="5" spans="1:8" s="43" customFormat="1">
      <c r="A5" s="117" t="s">
        <v>8</v>
      </c>
      <c r="B5" s="117" t="s">
        <v>3</v>
      </c>
      <c r="C5" s="118" t="str">
        <f>'Pengelolaan Detil'!C5:H5</f>
        <v>ANGGARAN PENGELOLAAN RUTIN</v>
      </c>
      <c r="D5" s="118"/>
      <c r="E5" s="118"/>
      <c r="F5" s="118"/>
      <c r="G5" s="118"/>
      <c r="H5" s="118"/>
    </row>
    <row r="6" spans="1:8" s="44" customFormat="1" ht="26.4">
      <c r="A6" s="117"/>
      <c r="B6" s="117"/>
      <c r="C6" s="51" t="str">
        <f>'Pengelolaan Detil 2015'!C6</f>
        <v>Pemerintah Daerah</v>
      </c>
      <c r="D6" s="51" t="str">
        <f>'Pengelolaan Detil 2015'!D6</f>
        <v>Korporasi dan CSR</v>
      </c>
      <c r="E6" s="51" t="str">
        <f>'Pengelolaan Detil 2015'!E6</f>
        <v>TNC dan NGO Lainnya</v>
      </c>
      <c r="F6" s="51" t="str">
        <f>'Pengelolaan Detil 2015'!F6</f>
        <v>Lembaga dan Masyarakat Adat</v>
      </c>
      <c r="G6" s="51" t="str">
        <f>'Pengelolaan Detil 2015'!G6</f>
        <v>Sumber Dana Baru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8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'Pengelolaan R Pihak 15'!C9+'Pengelolaan R Pihak 16'!C9+'Pengelolaan R Pihak 17'!C9+'Pengelolaan R Pihak 18'!C9+'Pengelolaan R Pihak 19'!C9</f>
        <v>0</v>
      </c>
      <c r="D9" s="18">
        <f>'Pengelolaan R Pihak 15'!D9+'Pengelolaan R Pihak 16'!D9+'Pengelolaan R Pihak 17'!D9+'Pengelolaan R Pihak 18'!D9+'Pengelolaan R Pihak 19'!D9</f>
        <v>0</v>
      </c>
      <c r="E9" s="18">
        <f>'Pengelolaan R Pihak 15'!E9+'Pengelolaan R Pihak 16'!E9+'Pengelolaan R Pihak 17'!E9+'Pengelolaan R Pihak 18'!E9+'Pengelolaan R Pihak 19'!E9</f>
        <v>0</v>
      </c>
      <c r="F9" s="18">
        <f>'Pengelolaan R Pihak 15'!F9+'Pengelolaan R Pihak 16'!F9+'Pengelolaan R Pihak 17'!F9+'Pengelolaan R Pihak 18'!F9+'Pengelolaan R Pihak 19'!F9</f>
        <v>0</v>
      </c>
      <c r="G9" s="18">
        <f>'Pengelolaan R Pihak 15'!G9+'Pengelolaan R Pihak 16'!G9+'Pengelolaan R Pihak 17'!G9+'Pengelolaan R Pihak 18'!G9+'Pengelolaan R Pihak 19'!G9</f>
        <v>0</v>
      </c>
      <c r="H9" s="65">
        <f>SUM(C9:G9)</f>
        <v>0</v>
      </c>
    </row>
    <row r="10" spans="1:8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'Pengelolaan R Pihak 15'!C10+'Pengelolaan R Pihak 16'!C10+'Pengelolaan R Pihak 17'!C10+'Pengelolaan R Pihak 18'!C10+'Pengelolaan R Pihak 19'!C10</f>
        <v>3689480750</v>
      </c>
      <c r="D10" s="18">
        <f>'Pengelolaan R Pihak 15'!D10+'Pengelolaan R Pihak 16'!D10+'Pengelolaan R Pihak 17'!D10+'Pengelolaan R Pihak 18'!D10+'Pengelolaan R Pihak 19'!D10</f>
        <v>0</v>
      </c>
      <c r="E10" s="18">
        <f>'Pengelolaan R Pihak 15'!E10+'Pengelolaan R Pihak 16'!E10+'Pengelolaan R Pihak 17'!E10+'Pengelolaan R Pihak 18'!E10+'Pengelolaan R Pihak 19'!E10</f>
        <v>340000000</v>
      </c>
      <c r="F10" s="18">
        <f>'Pengelolaan R Pihak 15'!F10+'Pengelolaan R Pihak 16'!F10+'Pengelolaan R Pihak 17'!F10+'Pengelolaan R Pihak 18'!F10+'Pengelolaan R Pihak 19'!F10</f>
        <v>530000000</v>
      </c>
      <c r="G10" s="18">
        <f>'Pengelolaan R Pihak 15'!G10+'Pengelolaan R Pihak 16'!G10+'Pengelolaan R Pihak 17'!G10+'Pengelolaan R Pihak 18'!G10+'Pengelolaan R Pihak 19'!G10</f>
        <v>1942450750.0000005</v>
      </c>
      <c r="H10" s="65">
        <f t="shared" ref="H10:H12" si="1">SUM(C10:G10)</f>
        <v>6501931500</v>
      </c>
    </row>
    <row r="11" spans="1:8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'Pengelolaan R Pihak 15'!C11+'Pengelolaan R Pihak 16'!C11+'Pengelolaan R Pihak 17'!C11+'Pengelolaan R Pihak 18'!C11+'Pengelolaan R Pihak 19'!C11</f>
        <v>112500000</v>
      </c>
      <c r="D11" s="18">
        <f>'Pengelolaan R Pihak 15'!D11+'Pengelolaan R Pihak 16'!D11+'Pengelolaan R Pihak 17'!D11+'Pengelolaan R Pihak 18'!D11+'Pengelolaan R Pihak 19'!D11</f>
        <v>0</v>
      </c>
      <c r="E11" s="18">
        <f>'Pengelolaan R Pihak 15'!E11+'Pengelolaan R Pihak 16'!E11+'Pengelolaan R Pihak 17'!E11+'Pengelolaan R Pihak 18'!E11+'Pengelolaan R Pihak 19'!E11</f>
        <v>112500000</v>
      </c>
      <c r="F11" s="18">
        <f>'Pengelolaan R Pihak 15'!F11+'Pengelolaan R Pihak 16'!F11+'Pengelolaan R Pihak 17'!F11+'Pengelolaan R Pihak 18'!F11+'Pengelolaan R Pihak 19'!F11</f>
        <v>0</v>
      </c>
      <c r="G11" s="18">
        <f>'Pengelolaan R Pihak 15'!G11+'Pengelolaan R Pihak 16'!G11+'Pengelolaan R Pihak 17'!G11+'Pengelolaan R Pihak 18'!G11+'Pengelolaan R Pihak 19'!G11</f>
        <v>0</v>
      </c>
      <c r="H11" s="65">
        <f t="shared" si="1"/>
        <v>225000000</v>
      </c>
    </row>
    <row r="12" spans="1:8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'Pengelolaan R Pihak 15'!C12+'Pengelolaan R Pihak 16'!C12+'Pengelolaan R Pihak 17'!C12+'Pengelolaan R Pihak 18'!C12+'Pengelolaan R Pihak 19'!C12</f>
        <v>180000000</v>
      </c>
      <c r="D12" s="18">
        <f>'Pengelolaan R Pihak 15'!D12+'Pengelolaan R Pihak 16'!D12+'Pengelolaan R Pihak 17'!D12+'Pengelolaan R Pihak 18'!D12+'Pengelolaan R Pihak 19'!D12</f>
        <v>905000000</v>
      </c>
      <c r="E12" s="18">
        <f>'Pengelolaan R Pihak 15'!E12+'Pengelolaan R Pihak 16'!E12+'Pengelolaan R Pihak 17'!E12+'Pengelolaan R Pihak 18'!E12+'Pengelolaan R Pihak 19'!E12</f>
        <v>0</v>
      </c>
      <c r="F12" s="18">
        <f>'Pengelolaan R Pihak 15'!F12+'Pengelolaan R Pihak 16'!F12+'Pengelolaan R Pihak 17'!F12+'Pengelolaan R Pihak 18'!F12+'Pengelolaan R Pihak 19'!F12</f>
        <v>0</v>
      </c>
      <c r="G12" s="18">
        <f>'Pengelolaan R Pihak 15'!G12+'Pengelolaan R Pihak 16'!G12+'Pengelolaan R Pihak 17'!G12+'Pengelolaan R Pihak 18'!G12+'Pengelolaan R Pihak 19'!G12</f>
        <v>300000000</v>
      </c>
      <c r="H12" s="65">
        <f t="shared" si="1"/>
        <v>1385000000</v>
      </c>
    </row>
    <row r="13" spans="1:8">
      <c r="A13" s="50"/>
      <c r="B13" s="34" t="str">
        <f>'Deskripsi Detil'!B36</f>
        <v>Sub Total A.1.</v>
      </c>
      <c r="C13" s="46">
        <f t="shared" ref="C13:H13" si="2">SUM(C9:C12)</f>
        <v>3981980750</v>
      </c>
      <c r="D13" s="46">
        <f t="shared" si="2"/>
        <v>905000000</v>
      </c>
      <c r="E13" s="46">
        <f t="shared" si="2"/>
        <v>452500000</v>
      </c>
      <c r="F13" s="46">
        <f t="shared" si="2"/>
        <v>530000000</v>
      </c>
      <c r="G13" s="46">
        <f t="shared" si="2"/>
        <v>2242450750.0000005</v>
      </c>
      <c r="H13" s="46">
        <f t="shared" si="2"/>
        <v>8111931500</v>
      </c>
    </row>
    <row r="14" spans="1:8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38"/>
      <c r="H14" s="64"/>
    </row>
    <row r="15" spans="1:8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'Pengelolaan R Pihak 15'!C15+'Pengelolaan R Pihak 16'!C15+'Pengelolaan R Pihak 17'!C15+'Pengelolaan R Pihak 18'!C15+'Pengelolaan R Pihak 19'!C15</f>
        <v>0</v>
      </c>
      <c r="D15" s="18">
        <f>'Pengelolaan R Pihak 15'!D15+'Pengelolaan R Pihak 16'!D15+'Pengelolaan R Pihak 17'!D15+'Pengelolaan R Pihak 18'!D15+'Pengelolaan R Pihak 19'!D15</f>
        <v>0</v>
      </c>
      <c r="E15" s="18">
        <f>'Pengelolaan R Pihak 15'!E15+'Pengelolaan R Pihak 16'!E15+'Pengelolaan R Pihak 17'!E15+'Pengelolaan R Pihak 18'!E15+'Pengelolaan R Pihak 19'!E15</f>
        <v>0</v>
      </c>
      <c r="F15" s="18">
        <f>'Pengelolaan R Pihak 15'!F15+'Pengelolaan R Pihak 16'!F15+'Pengelolaan R Pihak 17'!F15+'Pengelolaan R Pihak 18'!F15+'Pengelolaan R Pihak 19'!F15</f>
        <v>0</v>
      </c>
      <c r="G15" s="18">
        <f>'Pengelolaan R Pihak 15'!G15+'Pengelolaan R Pihak 16'!G15+'Pengelolaan R Pihak 17'!G15+'Pengelolaan R Pihak 18'!G15+'Pengelolaan R Pihak 19'!G15</f>
        <v>60000000</v>
      </c>
      <c r="H15" s="65">
        <f>SUM(C15:G15)</f>
        <v>60000000</v>
      </c>
    </row>
    <row r="16" spans="1:8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'Pengelolaan R Pihak 15'!C16+'Pengelolaan R Pihak 16'!C16+'Pengelolaan R Pihak 17'!C16+'Pengelolaan R Pihak 18'!C16+'Pengelolaan R Pihak 19'!C16</f>
        <v>0</v>
      </c>
      <c r="D16" s="18">
        <f>'Pengelolaan R Pihak 15'!D16+'Pengelolaan R Pihak 16'!D16+'Pengelolaan R Pihak 17'!D16+'Pengelolaan R Pihak 18'!D16+'Pengelolaan R Pihak 19'!D16</f>
        <v>0</v>
      </c>
      <c r="E16" s="18">
        <f>'Pengelolaan R Pihak 15'!E16+'Pengelolaan R Pihak 16'!E16+'Pengelolaan R Pihak 17'!E16+'Pengelolaan R Pihak 18'!E16+'Pengelolaan R Pihak 19'!E16</f>
        <v>95000000</v>
      </c>
      <c r="F16" s="18">
        <f>'Pengelolaan R Pihak 15'!F16+'Pengelolaan R Pihak 16'!F16+'Pengelolaan R Pihak 17'!F16+'Pengelolaan R Pihak 18'!F16+'Pengelolaan R Pihak 19'!F16</f>
        <v>0</v>
      </c>
      <c r="G16" s="18">
        <f>'Pengelolaan R Pihak 15'!G16+'Pengelolaan R Pihak 16'!G16+'Pengelolaan R Pihak 17'!G16+'Pengelolaan R Pihak 18'!G16+'Pengelolaan R Pihak 19'!G16</f>
        <v>0</v>
      </c>
      <c r="H16" s="65">
        <f>SUM(C16:G16)</f>
        <v>95000000</v>
      </c>
    </row>
    <row r="17" spans="1:8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'Pengelolaan R Pihak 15'!C17+'Pengelolaan R Pihak 16'!C17+'Pengelolaan R Pihak 17'!C17+'Pengelolaan R Pihak 18'!C17+'Pengelolaan R Pihak 19'!C17</f>
        <v>0</v>
      </c>
      <c r="D17" s="18">
        <f>'Pengelolaan R Pihak 15'!D17+'Pengelolaan R Pihak 16'!D17+'Pengelolaan R Pihak 17'!D17+'Pengelolaan R Pihak 18'!D17+'Pengelolaan R Pihak 19'!D17</f>
        <v>262080000</v>
      </c>
      <c r="E17" s="18">
        <f>'Pengelolaan R Pihak 15'!E17+'Pengelolaan R Pihak 16'!E17+'Pengelolaan R Pihak 17'!E17+'Pengelolaan R Pihak 18'!E17+'Pengelolaan R Pihak 19'!E17</f>
        <v>0</v>
      </c>
      <c r="F17" s="18">
        <f>'Pengelolaan R Pihak 15'!F17+'Pengelolaan R Pihak 16'!F17+'Pengelolaan R Pihak 17'!F17+'Pengelolaan R Pihak 18'!F17+'Pengelolaan R Pihak 19'!F17</f>
        <v>0</v>
      </c>
      <c r="G17" s="18">
        <f>'Pengelolaan R Pihak 15'!G17+'Pengelolaan R Pihak 16'!G17+'Pengelolaan R Pihak 17'!G17+'Pengelolaan R Pihak 18'!G17+'Pengelolaan R Pihak 19'!G17</f>
        <v>982080000</v>
      </c>
      <c r="H17" s="65">
        <f>SUM(C17:G17)</f>
        <v>1244160000</v>
      </c>
    </row>
    <row r="18" spans="1:8">
      <c r="A18" s="25" t="str">
        <f>'Deskripsi Detil'!A50</f>
        <v>A.2.4</v>
      </c>
      <c r="B18" s="52" t="str">
        <f>'Deskripsi Detil'!B50</f>
        <v>Rehabilitasi dan restorasi kawasan</v>
      </c>
      <c r="C18" s="18">
        <f>'Pengelolaan R Pihak 15'!C18+'Pengelolaan R Pihak 16'!C18+'Pengelolaan R Pihak 17'!C18+'Pengelolaan R Pihak 18'!C18+'Pengelolaan R Pihak 19'!C18</f>
        <v>0</v>
      </c>
      <c r="D18" s="18">
        <f>'Pengelolaan R Pihak 15'!D18+'Pengelolaan R Pihak 16'!D18+'Pengelolaan R Pihak 17'!D18+'Pengelolaan R Pihak 18'!D18+'Pengelolaan R Pihak 19'!D18</f>
        <v>80000000</v>
      </c>
      <c r="E18" s="18">
        <f>'Pengelolaan R Pihak 15'!E18+'Pengelolaan R Pihak 16'!E18+'Pengelolaan R Pihak 17'!E18+'Pengelolaan R Pihak 18'!E18+'Pengelolaan R Pihak 19'!E18</f>
        <v>355000000</v>
      </c>
      <c r="F18" s="18">
        <f>'Pengelolaan R Pihak 15'!F18+'Pengelolaan R Pihak 16'!F18+'Pengelolaan R Pihak 17'!F18+'Pengelolaan R Pihak 18'!F18+'Pengelolaan R Pihak 19'!F18</f>
        <v>0</v>
      </c>
      <c r="G18" s="18">
        <f>'Pengelolaan R Pihak 15'!G18+'Pengelolaan R Pihak 16'!G18+'Pengelolaan R Pihak 17'!G18+'Pengelolaan R Pihak 18'!G18+'Pengelolaan R Pihak 19'!G18</f>
        <v>475000000</v>
      </c>
      <c r="H18" s="65">
        <f>SUM(C18:G18)</f>
        <v>910000000</v>
      </c>
    </row>
    <row r="19" spans="1:8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'Pengelolaan R Pihak 15'!C19+'Pengelolaan R Pihak 16'!C19+'Pengelolaan R Pihak 17'!C19+'Pengelolaan R Pihak 18'!C19+'Pengelolaan R Pihak 19'!C19</f>
        <v>0</v>
      </c>
      <c r="D19" s="18">
        <f>'Pengelolaan R Pihak 15'!D19+'Pengelolaan R Pihak 16'!D19+'Pengelolaan R Pihak 17'!D19+'Pengelolaan R Pihak 18'!D19+'Pengelolaan R Pihak 19'!D19</f>
        <v>0</v>
      </c>
      <c r="E19" s="18">
        <f>'Pengelolaan R Pihak 15'!E19+'Pengelolaan R Pihak 16'!E19+'Pengelolaan R Pihak 17'!E19+'Pengelolaan R Pihak 18'!E19+'Pengelolaan R Pihak 19'!E19</f>
        <v>0</v>
      </c>
      <c r="F19" s="18">
        <f>'Pengelolaan R Pihak 15'!F19+'Pengelolaan R Pihak 16'!F19+'Pengelolaan R Pihak 17'!F19+'Pengelolaan R Pihak 18'!F19+'Pengelolaan R Pihak 19'!F19</f>
        <v>0</v>
      </c>
      <c r="G19" s="18">
        <f>'Pengelolaan R Pihak 15'!G19+'Pengelolaan R Pihak 16'!G19+'Pengelolaan R Pihak 17'!G19+'Pengelolaan R Pihak 18'!G19+'Pengelolaan R Pihak 19'!G19</f>
        <v>919160000</v>
      </c>
      <c r="H19" s="65">
        <f>SUM(C19:G19)</f>
        <v>919160000</v>
      </c>
    </row>
    <row r="20" spans="1:8">
      <c r="A20" s="50"/>
      <c r="B20" s="34" t="str">
        <f>'Deskripsi Detil'!B61</f>
        <v>Sub Total A.2.</v>
      </c>
      <c r="C20" s="46">
        <f t="shared" ref="C20:H20" si="3">SUM(C15:C19)</f>
        <v>0</v>
      </c>
      <c r="D20" s="46">
        <f t="shared" si="3"/>
        <v>342080000</v>
      </c>
      <c r="E20" s="46">
        <f t="shared" si="3"/>
        <v>450000000</v>
      </c>
      <c r="F20" s="46">
        <f t="shared" si="3"/>
        <v>0</v>
      </c>
      <c r="G20" s="46">
        <f t="shared" si="3"/>
        <v>2436240000</v>
      </c>
      <c r="H20" s="46">
        <f t="shared" si="3"/>
        <v>3228320000</v>
      </c>
    </row>
    <row r="21" spans="1:8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38"/>
      <c r="H21" s="64"/>
    </row>
    <row r="22" spans="1:8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'Pengelolaan R Pihak 15'!C22+'Pengelolaan R Pihak 16'!C22+'Pengelolaan R Pihak 17'!C22+'Pengelolaan R Pihak 18'!C22+'Pengelolaan R Pihak 19'!C22</f>
        <v>0</v>
      </c>
      <c r="D22" s="18">
        <f>'Pengelolaan R Pihak 15'!D22+'Pengelolaan R Pihak 16'!D22+'Pengelolaan R Pihak 17'!D22+'Pengelolaan R Pihak 18'!D22+'Pengelolaan R Pihak 19'!D22</f>
        <v>0</v>
      </c>
      <c r="E22" s="18">
        <f>'Pengelolaan R Pihak 15'!E22+'Pengelolaan R Pihak 16'!E22+'Pengelolaan R Pihak 17'!E22+'Pengelolaan R Pihak 18'!E22+'Pengelolaan R Pihak 19'!E22</f>
        <v>296522400</v>
      </c>
      <c r="F22" s="18">
        <f>'Pengelolaan R Pihak 15'!F22+'Pengelolaan R Pihak 16'!F22+'Pengelolaan R Pihak 17'!F22+'Pengelolaan R Pihak 18'!F22+'Pengelolaan R Pihak 19'!F22</f>
        <v>256522400</v>
      </c>
      <c r="G22" s="18">
        <f>'Pengelolaan R Pihak 15'!G22+'Pengelolaan R Pihak 16'!G22+'Pengelolaan R Pihak 17'!G22+'Pengelolaan R Pihak 18'!G22+'Pengelolaan R Pihak 19'!G22</f>
        <v>0</v>
      </c>
      <c r="H22" s="65">
        <f>SUM(C22:G22)</f>
        <v>553044800</v>
      </c>
    </row>
    <row r="23" spans="1:8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'Pengelolaan R Pihak 15'!C23+'Pengelolaan R Pihak 16'!C23+'Pengelolaan R Pihak 17'!C23+'Pengelolaan R Pihak 18'!C23+'Pengelolaan R Pihak 19'!C23</f>
        <v>0</v>
      </c>
      <c r="D23" s="18">
        <f>'Pengelolaan R Pihak 15'!D23+'Pengelolaan R Pihak 16'!D23+'Pengelolaan R Pihak 17'!D23+'Pengelolaan R Pihak 18'!D23+'Pengelolaan R Pihak 19'!D23</f>
        <v>616724000</v>
      </c>
      <c r="E23" s="18">
        <f>'Pengelolaan R Pihak 15'!E23+'Pengelolaan R Pihak 16'!E23+'Pengelolaan R Pihak 17'!E23+'Pengelolaan R Pihak 18'!E23+'Pengelolaan R Pihak 19'!E23</f>
        <v>0</v>
      </c>
      <c r="F23" s="18">
        <f>'Pengelolaan R Pihak 15'!F23+'Pengelolaan R Pihak 16'!F23+'Pengelolaan R Pihak 17'!F23+'Pengelolaan R Pihak 18'!F23+'Pengelolaan R Pihak 19'!F23</f>
        <v>0</v>
      </c>
      <c r="G23" s="18">
        <f>'Pengelolaan R Pihak 15'!G23+'Pengelolaan R Pihak 16'!G23+'Pengelolaan R Pihak 17'!G23+'Pengelolaan R Pihak 18'!G23+'Pengelolaan R Pihak 19'!G23</f>
        <v>616724000</v>
      </c>
      <c r="H23" s="65">
        <f>SUM(C23:G23)</f>
        <v>1233448000</v>
      </c>
    </row>
    <row r="24" spans="1:8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'Pengelolaan R Pihak 15'!C24+'Pengelolaan R Pihak 16'!C24+'Pengelolaan R Pihak 17'!C24+'Pengelolaan R Pihak 18'!C24+'Pengelolaan R Pihak 19'!C24</f>
        <v>0</v>
      </c>
      <c r="D24" s="18">
        <f>'Pengelolaan R Pihak 15'!D24+'Pengelolaan R Pihak 16'!D24+'Pengelolaan R Pihak 17'!D24+'Pengelolaan R Pihak 18'!D24+'Pengelolaan R Pihak 19'!D24</f>
        <v>0</v>
      </c>
      <c r="E24" s="18">
        <f>'Pengelolaan R Pihak 15'!E24+'Pengelolaan R Pihak 16'!E24+'Pengelolaan R Pihak 17'!E24+'Pengelolaan R Pihak 18'!E24+'Pengelolaan R Pihak 19'!E24</f>
        <v>0</v>
      </c>
      <c r="F24" s="18">
        <f>'Pengelolaan R Pihak 15'!F24+'Pengelolaan R Pihak 16'!F24+'Pengelolaan R Pihak 17'!F24+'Pengelolaan R Pihak 18'!F24+'Pengelolaan R Pihak 19'!F24</f>
        <v>0</v>
      </c>
      <c r="G24" s="18">
        <f>'Pengelolaan R Pihak 15'!G24+'Pengelolaan R Pihak 16'!G24+'Pengelolaan R Pihak 17'!G24+'Pengelolaan R Pihak 18'!G24+'Pengelolaan R Pihak 19'!G24</f>
        <v>1275000000</v>
      </c>
      <c r="H24" s="65">
        <f>SUM(C24:G24)</f>
        <v>1275000000</v>
      </c>
    </row>
    <row r="25" spans="1:8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'Pengelolaan R Pihak 15'!C25+'Pengelolaan R Pihak 16'!C25+'Pengelolaan R Pihak 17'!C25+'Pengelolaan R Pihak 18'!C25+'Pengelolaan R Pihak 19'!C25</f>
        <v>0</v>
      </c>
      <c r="D25" s="18">
        <f>'Pengelolaan R Pihak 15'!D25+'Pengelolaan R Pihak 16'!D25+'Pengelolaan R Pihak 17'!D25+'Pengelolaan R Pihak 18'!D25+'Pengelolaan R Pihak 19'!D25</f>
        <v>0</v>
      </c>
      <c r="E25" s="18">
        <f>'Pengelolaan R Pihak 15'!E25+'Pengelolaan R Pihak 16'!E25+'Pengelolaan R Pihak 17'!E25+'Pengelolaan R Pihak 18'!E25+'Pengelolaan R Pihak 19'!E25</f>
        <v>0</v>
      </c>
      <c r="F25" s="18">
        <f>'Pengelolaan R Pihak 15'!F25+'Pengelolaan R Pihak 16'!F25+'Pengelolaan R Pihak 17'!F25+'Pengelolaan R Pihak 18'!F25+'Pengelolaan R Pihak 19'!F25</f>
        <v>85812000</v>
      </c>
      <c r="G25" s="18">
        <f>'Pengelolaan R Pihak 15'!G25+'Pengelolaan R Pihak 16'!G25+'Pengelolaan R Pihak 17'!G25+'Pengelolaan R Pihak 18'!G25+'Pengelolaan R Pihak 19'!G25</f>
        <v>401268000</v>
      </c>
      <c r="H25" s="65">
        <f>SUM(C25:G25)</f>
        <v>487080000</v>
      </c>
    </row>
    <row r="26" spans="1:8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'Pengelolaan R Pihak 15'!C26+'Pengelolaan R Pihak 16'!C26+'Pengelolaan R Pihak 17'!C26+'Pengelolaan R Pihak 18'!C26+'Pengelolaan R Pihak 19'!C26</f>
        <v>0</v>
      </c>
      <c r="D26" s="18">
        <f>'Pengelolaan R Pihak 15'!D26+'Pengelolaan R Pihak 16'!D26+'Pengelolaan R Pihak 17'!D26+'Pengelolaan R Pihak 18'!D26+'Pengelolaan R Pihak 19'!D26</f>
        <v>0</v>
      </c>
      <c r="E26" s="18">
        <f>'Pengelolaan R Pihak 15'!E26+'Pengelolaan R Pihak 16'!E26+'Pengelolaan R Pihak 17'!E26+'Pengelolaan R Pihak 18'!E26+'Pengelolaan R Pihak 19'!E26</f>
        <v>0</v>
      </c>
      <c r="F26" s="18">
        <f>'Pengelolaan R Pihak 15'!F26+'Pengelolaan R Pihak 16'!F26+'Pengelolaan R Pihak 17'!F26+'Pengelolaan R Pihak 18'!F26+'Pengelolaan R Pihak 19'!F26</f>
        <v>0</v>
      </c>
      <c r="G26" s="18">
        <f>'Pengelolaan R Pihak 15'!G26+'Pengelolaan R Pihak 16'!G26+'Pengelolaan R Pihak 17'!G26+'Pengelolaan R Pihak 18'!G26+'Pengelolaan R Pihak 19'!G26</f>
        <v>340000000</v>
      </c>
      <c r="H26" s="65">
        <f>SUM(C26:G26)</f>
        <v>340000000</v>
      </c>
    </row>
    <row r="27" spans="1:8">
      <c r="A27" s="50"/>
      <c r="B27" s="34" t="str">
        <f>'Deskripsi Detil'!B89</f>
        <v>Sub Total A.3.</v>
      </c>
      <c r="C27" s="46">
        <f t="shared" ref="C27:H27" si="4">SUM(C22:C26)</f>
        <v>0</v>
      </c>
      <c r="D27" s="46">
        <f t="shared" si="4"/>
        <v>616724000</v>
      </c>
      <c r="E27" s="46">
        <f t="shared" si="4"/>
        <v>296522400</v>
      </c>
      <c r="F27" s="46">
        <f t="shared" si="4"/>
        <v>342334400</v>
      </c>
      <c r="G27" s="46">
        <f t="shared" si="4"/>
        <v>2632992000</v>
      </c>
      <c r="H27" s="46">
        <f t="shared" si="4"/>
        <v>3888572800</v>
      </c>
    </row>
    <row r="28" spans="1:8">
      <c r="A28" s="23"/>
      <c r="B28" s="20" t="str">
        <f>'Deskripsi Detil'!B90</f>
        <v>Sub Total A.</v>
      </c>
      <c r="C28" s="49">
        <f t="shared" ref="C28:H28" si="5">C13+C20+C27</f>
        <v>3981980750</v>
      </c>
      <c r="D28" s="49">
        <f t="shared" si="5"/>
        <v>1863804000</v>
      </c>
      <c r="E28" s="49">
        <f t="shared" si="5"/>
        <v>1199022400</v>
      </c>
      <c r="F28" s="49">
        <f t="shared" si="5"/>
        <v>872334400</v>
      </c>
      <c r="G28" s="49">
        <f t="shared" si="5"/>
        <v>7311682750</v>
      </c>
      <c r="H28" s="49">
        <f t="shared" si="5"/>
        <v>15228824300</v>
      </c>
    </row>
    <row r="29" spans="1:8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41"/>
      <c r="H29" s="54"/>
    </row>
    <row r="30" spans="1:8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38"/>
      <c r="H30" s="64"/>
    </row>
    <row r="31" spans="1:8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'Pengelolaan R Pihak 15'!C31+'Pengelolaan R Pihak 16'!C31+'Pengelolaan R Pihak 17'!C31+'Pengelolaan R Pihak 18'!C31+'Pengelolaan R Pihak 19'!C31</f>
        <v>185000000</v>
      </c>
      <c r="D31" s="18">
        <f>'Pengelolaan R Pihak 15'!D31+'Pengelolaan R Pihak 16'!D31+'Pengelolaan R Pihak 17'!D31+'Pengelolaan R Pihak 18'!D31+'Pengelolaan R Pihak 19'!D31</f>
        <v>0</v>
      </c>
      <c r="E31" s="18">
        <f>'Pengelolaan R Pihak 15'!E31+'Pengelolaan R Pihak 16'!E31+'Pengelolaan R Pihak 17'!E31+'Pengelolaan R Pihak 18'!E31+'Pengelolaan R Pihak 19'!E31</f>
        <v>0</v>
      </c>
      <c r="F31" s="18">
        <f>'Pengelolaan R Pihak 15'!F31+'Pengelolaan R Pihak 16'!F31+'Pengelolaan R Pihak 17'!F31+'Pengelolaan R Pihak 18'!F31+'Pengelolaan R Pihak 19'!F31</f>
        <v>0</v>
      </c>
      <c r="G31" s="18">
        <f>'Pengelolaan R Pihak 15'!G31+'Pengelolaan R Pihak 16'!G31+'Pengelolaan R Pihak 17'!G31+'Pengelolaan R Pihak 18'!G31+'Pengelolaan R Pihak 19'!G31</f>
        <v>0</v>
      </c>
      <c r="H31" s="65">
        <f>SUM(C31:G31)</f>
        <v>185000000</v>
      </c>
    </row>
    <row r="32" spans="1:8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'Pengelolaan R Pihak 15'!C32+'Pengelolaan R Pihak 16'!C32+'Pengelolaan R Pihak 17'!C32+'Pengelolaan R Pihak 18'!C32+'Pengelolaan R Pihak 19'!C32</f>
        <v>1256271200</v>
      </c>
      <c r="D32" s="18">
        <f>'Pengelolaan R Pihak 15'!D32+'Pengelolaan R Pihak 16'!D32+'Pengelolaan R Pihak 17'!D32+'Pengelolaan R Pihak 18'!D32+'Pengelolaan R Pihak 19'!D32</f>
        <v>0</v>
      </c>
      <c r="E32" s="18">
        <f>'Pengelolaan R Pihak 15'!E32+'Pengelolaan R Pihak 16'!E32+'Pengelolaan R Pihak 17'!E32+'Pengelolaan R Pihak 18'!E32+'Pengelolaan R Pihak 19'!E32</f>
        <v>0</v>
      </c>
      <c r="F32" s="18">
        <f>'Pengelolaan R Pihak 15'!F32+'Pengelolaan R Pihak 16'!F32+'Pengelolaan R Pihak 17'!F32+'Pengelolaan R Pihak 18'!F32+'Pengelolaan R Pihak 19'!F32</f>
        <v>0</v>
      </c>
      <c r="G32" s="18">
        <f>'Pengelolaan R Pihak 15'!G32+'Pengelolaan R Pihak 16'!G32+'Pengelolaan R Pihak 17'!G32+'Pengelolaan R Pihak 18'!G32+'Pengelolaan R Pihak 19'!G32</f>
        <v>0</v>
      </c>
      <c r="H32" s="65">
        <f>SUM(C32:G32)</f>
        <v>1256271200</v>
      </c>
    </row>
    <row r="33" spans="1:8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'Pengelolaan R Pihak 15'!C33+'Pengelolaan R Pihak 16'!C33+'Pengelolaan R Pihak 17'!C33+'Pengelolaan R Pihak 18'!C33+'Pengelolaan R Pihak 19'!C33</f>
        <v>0</v>
      </c>
      <c r="D33" s="18">
        <f>'Pengelolaan R Pihak 15'!D33+'Pengelolaan R Pihak 16'!D33+'Pengelolaan R Pihak 17'!D33+'Pengelolaan R Pihak 18'!D33+'Pengelolaan R Pihak 19'!D33</f>
        <v>0</v>
      </c>
      <c r="E33" s="18">
        <f>'Pengelolaan R Pihak 15'!E33+'Pengelolaan R Pihak 16'!E33+'Pengelolaan R Pihak 17'!E33+'Pengelolaan R Pihak 18'!E33+'Pengelolaan R Pihak 19'!E33</f>
        <v>439567200</v>
      </c>
      <c r="F33" s="18">
        <f>'Pengelolaan R Pihak 15'!F33+'Pengelolaan R Pihak 16'!F33+'Pengelolaan R Pihak 17'!F33+'Pengelolaan R Pihak 18'!F33+'Pengelolaan R Pihak 19'!F33</f>
        <v>0</v>
      </c>
      <c r="G33" s="18">
        <f>'Pengelolaan R Pihak 15'!G33+'Pengelolaan R Pihak 16'!G33+'Pengelolaan R Pihak 17'!G33+'Pengelolaan R Pihak 18'!G33+'Pengelolaan R Pihak 19'!G33</f>
        <v>0</v>
      </c>
      <c r="H33" s="65">
        <f>SUM(C33:G33)</f>
        <v>439567200</v>
      </c>
    </row>
    <row r="34" spans="1:8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'Pengelolaan R Pihak 15'!C34+'Pengelolaan R Pihak 16'!C34+'Pengelolaan R Pihak 17'!C34+'Pengelolaan R Pihak 18'!C34+'Pengelolaan R Pihak 19'!C34</f>
        <v>0</v>
      </c>
      <c r="D34" s="18">
        <f>'Pengelolaan R Pihak 15'!D34+'Pengelolaan R Pihak 16'!D34+'Pengelolaan R Pihak 17'!D34+'Pengelolaan R Pihak 18'!D34+'Pengelolaan R Pihak 19'!D34</f>
        <v>425888700</v>
      </c>
      <c r="E34" s="18">
        <f>'Pengelolaan R Pihak 15'!E34+'Pengelolaan R Pihak 16'!E34+'Pengelolaan R Pihak 17'!E34+'Pengelolaan R Pihak 18'!E34+'Pengelolaan R Pihak 19'!E34</f>
        <v>0</v>
      </c>
      <c r="F34" s="18">
        <f>'Pengelolaan R Pihak 15'!F34+'Pengelolaan R Pihak 16'!F34+'Pengelolaan R Pihak 17'!F34+'Pengelolaan R Pihak 18'!F34+'Pengelolaan R Pihak 19'!F34</f>
        <v>0</v>
      </c>
      <c r="G34" s="18">
        <f>'Pengelolaan R Pihak 15'!G34+'Pengelolaan R Pihak 16'!G34+'Pengelolaan R Pihak 17'!G34+'Pengelolaan R Pihak 18'!G34+'Pengelolaan R Pihak 19'!G34</f>
        <v>0</v>
      </c>
      <c r="H34" s="65">
        <f>SUM(C34:G34)</f>
        <v>425888700</v>
      </c>
    </row>
    <row r="35" spans="1:8">
      <c r="A35" s="50"/>
      <c r="B35" s="34" t="str">
        <f>'Deskripsi Detil'!B117</f>
        <v>Sub Total B.1.</v>
      </c>
      <c r="C35" s="46">
        <f t="shared" ref="C35:H35" si="6">SUM(C31:C34)</f>
        <v>1441271200</v>
      </c>
      <c r="D35" s="46">
        <f t="shared" si="6"/>
        <v>425888700</v>
      </c>
      <c r="E35" s="46">
        <f t="shared" si="6"/>
        <v>439567200</v>
      </c>
      <c r="F35" s="46">
        <f t="shared" si="6"/>
        <v>0</v>
      </c>
      <c r="G35" s="46">
        <f t="shared" si="6"/>
        <v>0</v>
      </c>
      <c r="H35" s="46">
        <f t="shared" si="6"/>
        <v>2306727100</v>
      </c>
    </row>
    <row r="36" spans="1:8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38"/>
      <c r="H36" s="64"/>
    </row>
    <row r="37" spans="1:8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'Pengelolaan R Pihak 15'!C37+'Pengelolaan R Pihak 16'!C37+'Pengelolaan R Pihak 17'!C37+'Pengelolaan R Pihak 18'!C37+'Pengelolaan R Pihak 19'!C37</f>
        <v>0</v>
      </c>
      <c r="D37" s="18">
        <f>'Pengelolaan R Pihak 15'!D37+'Pengelolaan R Pihak 16'!D37+'Pengelolaan R Pihak 17'!D37+'Pengelolaan R Pihak 18'!D37+'Pengelolaan R Pihak 19'!D37</f>
        <v>135000000</v>
      </c>
      <c r="E37" s="18">
        <f>'Pengelolaan R Pihak 15'!E37+'Pengelolaan R Pihak 16'!E37+'Pengelolaan R Pihak 17'!E37+'Pengelolaan R Pihak 18'!E37+'Pengelolaan R Pihak 19'!E37</f>
        <v>135000000</v>
      </c>
      <c r="F37" s="18">
        <f>'Pengelolaan R Pihak 15'!F37+'Pengelolaan R Pihak 16'!F37+'Pengelolaan R Pihak 17'!F37+'Pengelolaan R Pihak 18'!F37+'Pengelolaan R Pihak 19'!F37</f>
        <v>0</v>
      </c>
      <c r="G37" s="18">
        <f>'Pengelolaan R Pihak 15'!G37+'Pengelolaan R Pihak 16'!G37+'Pengelolaan R Pihak 17'!G37+'Pengelolaan R Pihak 18'!G37+'Pengelolaan R Pihak 19'!G37</f>
        <v>0</v>
      </c>
      <c r="H37" s="65">
        <f>SUM(C37:G37)</f>
        <v>270000000</v>
      </c>
    </row>
    <row r="38" spans="1:8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'Pengelolaan R Pihak 15'!C38+'Pengelolaan R Pihak 16'!C38+'Pengelolaan R Pihak 17'!C38+'Pengelolaan R Pihak 18'!C38+'Pengelolaan R Pihak 19'!C38</f>
        <v>0</v>
      </c>
      <c r="D38" s="18">
        <f>'Pengelolaan R Pihak 15'!D38+'Pengelolaan R Pihak 16'!D38+'Pengelolaan R Pihak 17'!D38+'Pengelolaan R Pihak 18'!D38+'Pengelolaan R Pihak 19'!D38</f>
        <v>0</v>
      </c>
      <c r="E38" s="18">
        <f>'Pengelolaan R Pihak 15'!E38+'Pengelolaan R Pihak 16'!E38+'Pengelolaan R Pihak 17'!E38+'Pengelolaan R Pihak 18'!E38+'Pengelolaan R Pihak 19'!E38</f>
        <v>402000000</v>
      </c>
      <c r="F38" s="18">
        <f>'Pengelolaan R Pihak 15'!F38+'Pengelolaan R Pihak 16'!F38+'Pengelolaan R Pihak 17'!F38+'Pengelolaan R Pihak 18'!F38+'Pengelolaan R Pihak 19'!F38</f>
        <v>0</v>
      </c>
      <c r="G38" s="18">
        <f>'Pengelolaan R Pihak 15'!G38+'Pengelolaan R Pihak 16'!G38+'Pengelolaan R Pihak 17'!G38+'Pengelolaan R Pihak 18'!G38+'Pengelolaan R Pihak 19'!G38</f>
        <v>0</v>
      </c>
      <c r="H38" s="65">
        <f>SUM(C38:G38)</f>
        <v>402000000</v>
      </c>
    </row>
    <row r="39" spans="1:8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'Pengelolaan R Pihak 15'!C39+'Pengelolaan R Pihak 16'!C39+'Pengelolaan R Pihak 17'!C39+'Pengelolaan R Pihak 18'!C39+'Pengelolaan R Pihak 19'!C39</f>
        <v>0</v>
      </c>
      <c r="D39" s="18">
        <f>'Pengelolaan R Pihak 15'!D39+'Pengelolaan R Pihak 16'!D39+'Pengelolaan R Pihak 17'!D39+'Pengelolaan R Pihak 18'!D39+'Pengelolaan R Pihak 19'!D39</f>
        <v>0</v>
      </c>
      <c r="E39" s="18">
        <f>'Pengelolaan R Pihak 15'!E39+'Pengelolaan R Pihak 16'!E39+'Pengelolaan R Pihak 17'!E39+'Pengelolaan R Pihak 18'!E39+'Pengelolaan R Pihak 19'!E39</f>
        <v>350000000</v>
      </c>
      <c r="F39" s="18">
        <f>'Pengelolaan R Pihak 15'!F39+'Pengelolaan R Pihak 16'!F39+'Pengelolaan R Pihak 17'!F39+'Pengelolaan R Pihak 18'!F39+'Pengelolaan R Pihak 19'!F39</f>
        <v>0</v>
      </c>
      <c r="G39" s="18">
        <f>'Pengelolaan R Pihak 15'!G39+'Pengelolaan R Pihak 16'!G39+'Pengelolaan R Pihak 17'!G39+'Pengelolaan R Pihak 18'!G39+'Pengelolaan R Pihak 19'!G39</f>
        <v>0</v>
      </c>
      <c r="H39" s="65">
        <f>SUM(C39:G39)</f>
        <v>350000000</v>
      </c>
    </row>
    <row r="40" spans="1:8">
      <c r="A40" s="50"/>
      <c r="B40" s="34" t="str">
        <f>'Deskripsi Detil'!B135</f>
        <v>Sub Total B.2.</v>
      </c>
      <c r="C40" s="46">
        <f t="shared" ref="C40:H40" si="7">SUM(C37:C39)</f>
        <v>0</v>
      </c>
      <c r="D40" s="46">
        <f t="shared" si="7"/>
        <v>135000000</v>
      </c>
      <c r="E40" s="46">
        <f t="shared" si="7"/>
        <v>887000000</v>
      </c>
      <c r="F40" s="46">
        <f t="shared" si="7"/>
        <v>0</v>
      </c>
      <c r="G40" s="46">
        <f t="shared" si="7"/>
        <v>0</v>
      </c>
      <c r="H40" s="46">
        <f t="shared" si="7"/>
        <v>1022000000</v>
      </c>
    </row>
    <row r="41" spans="1:8">
      <c r="A41" s="23"/>
      <c r="B41" s="20" t="str">
        <f>'Deskripsi Detil'!B136</f>
        <v>Sub Total B.</v>
      </c>
      <c r="C41" s="49">
        <f t="shared" ref="C41:H41" si="8">C35+C40</f>
        <v>1441271200</v>
      </c>
      <c r="D41" s="49">
        <f t="shared" si="8"/>
        <v>560888700</v>
      </c>
      <c r="E41" s="49">
        <f t="shared" si="8"/>
        <v>1326567200</v>
      </c>
      <c r="F41" s="49">
        <f t="shared" si="8"/>
        <v>0</v>
      </c>
      <c r="G41" s="49">
        <f t="shared" si="8"/>
        <v>0</v>
      </c>
      <c r="H41" s="49">
        <f t="shared" si="8"/>
        <v>3328727100</v>
      </c>
    </row>
    <row r="42" spans="1:8">
      <c r="A42" s="39"/>
      <c r="B42" s="40" t="str">
        <f>'Deskripsi Detil'!B137</f>
        <v>TOTAL</v>
      </c>
      <c r="C42" s="54">
        <f t="shared" ref="C42:H42" si="9">C28+C41</f>
        <v>5423251950</v>
      </c>
      <c r="D42" s="54">
        <f t="shared" si="9"/>
        <v>2424692700</v>
      </c>
      <c r="E42" s="54">
        <f t="shared" si="9"/>
        <v>2525589600</v>
      </c>
      <c r="F42" s="54">
        <f t="shared" si="9"/>
        <v>872334400</v>
      </c>
      <c r="G42" s="54">
        <f t="shared" si="9"/>
        <v>7311682750</v>
      </c>
      <c r="H42" s="54">
        <f t="shared" si="9"/>
        <v>18557551400</v>
      </c>
    </row>
    <row r="83" spans="1:8">
      <c r="C83" s="11"/>
      <c r="D83" s="11"/>
      <c r="E83" s="11"/>
      <c r="F83" s="11"/>
      <c r="G83" s="11"/>
      <c r="H83" s="10"/>
    </row>
    <row r="84" spans="1:8">
      <c r="A84" s="28"/>
      <c r="B84" s="5"/>
    </row>
    <row r="85" spans="1:8">
      <c r="A85" s="28"/>
      <c r="B85" s="5"/>
    </row>
    <row r="86" spans="1:8">
      <c r="A86" s="28"/>
      <c r="B86" s="5"/>
    </row>
    <row r="87" spans="1:8">
      <c r="A87" s="28"/>
      <c r="B87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8" width="15.88671875" style="12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Detil 2015'!H2</f>
        <v>3253500000</v>
      </c>
    </row>
    <row r="3" spans="1:8">
      <c r="A3" s="30">
        <f>'Pengelolaan Detil 2015'!A3</f>
        <v>2015</v>
      </c>
      <c r="D3" s="9"/>
      <c r="E3" s="9"/>
      <c r="F3" s="9"/>
      <c r="G3" s="9"/>
      <c r="H3" s="9">
        <f>SUM(C4:G4)</f>
        <v>3253500000</v>
      </c>
    </row>
    <row r="4" spans="1:8">
      <c r="A4" s="3"/>
      <c r="B4" s="8"/>
      <c r="C4" s="9">
        <f>C42</f>
        <v>1049000000</v>
      </c>
      <c r="D4" s="9">
        <f t="shared" ref="D4:H4" si="0">D42</f>
        <v>299500000</v>
      </c>
      <c r="E4" s="9">
        <f t="shared" si="0"/>
        <v>653500000</v>
      </c>
      <c r="F4" s="9">
        <f t="shared" si="0"/>
        <v>64000000</v>
      </c>
      <c r="G4" s="9">
        <f t="shared" si="0"/>
        <v>1187500000</v>
      </c>
      <c r="H4" s="9">
        <f t="shared" si="0"/>
        <v>3253500000</v>
      </c>
    </row>
    <row r="5" spans="1:8" s="43" customFormat="1">
      <c r="A5" s="117" t="s">
        <v>8</v>
      </c>
      <c r="B5" s="117" t="s">
        <v>3</v>
      </c>
      <c r="C5" s="118" t="str">
        <f>'Pengelolaan Detil 2015'!C5:H5</f>
        <v>ANGGARAN PENGELOLAAN RUTIN 2015</v>
      </c>
      <c r="D5" s="118"/>
      <c r="E5" s="118"/>
      <c r="F5" s="118"/>
      <c r="G5" s="118"/>
      <c r="H5" s="118"/>
    </row>
    <row r="6" spans="1:8" s="44" customFormat="1" ht="26.4">
      <c r="A6" s="117"/>
      <c r="B6" s="117"/>
      <c r="C6" s="51" t="str">
        <f>'Pengelolaan Detil 2015'!C6</f>
        <v>Pemerintah Daerah</v>
      </c>
      <c r="D6" s="51" t="str">
        <f>'Pengelolaan Detil 2015'!D6</f>
        <v>Korporasi dan CSR</v>
      </c>
      <c r="E6" s="51" t="str">
        <f>'Pengelolaan Detil 2015'!E6</f>
        <v>TNC dan NGO Lainnya</v>
      </c>
      <c r="F6" s="51" t="str">
        <f>'Pengelolaan Detil 2015'!F6</f>
        <v>Lembaga dan Masyarakat Adat</v>
      </c>
      <c r="G6" s="51" t="str">
        <f>'Pengelolaan Detil 2015'!G6</f>
        <v>Sumber Dana Baru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41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38"/>
    </row>
    <row r="9" spans="1:8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SUM('Pengelolaan Detil 2015'!C9:C13)</f>
        <v>0</v>
      </c>
      <c r="D9" s="18">
        <f>SUM('Pengelolaan Detil 2015'!D9:D13)</f>
        <v>0</v>
      </c>
      <c r="E9" s="18">
        <f>SUM('Pengelolaan Detil 2015'!E9:E13)</f>
        <v>0</v>
      </c>
      <c r="F9" s="18">
        <f>SUM('Pengelolaan Detil 2015'!F9:F13)</f>
        <v>0</v>
      </c>
      <c r="G9" s="18">
        <f>SUM('Pengelolaan Detil 2015'!G9:G13)</f>
        <v>0</v>
      </c>
      <c r="H9" s="18">
        <f>SUM(C9:G9)</f>
        <v>0</v>
      </c>
    </row>
    <row r="10" spans="1:8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SUM('Pengelolaan Detil 2015'!C14:C22)</f>
        <v>725000000</v>
      </c>
      <c r="D10" s="18">
        <f>SUM('Pengelolaan Detil 2015'!D14:D22)</f>
        <v>0</v>
      </c>
      <c r="E10" s="18">
        <f>SUM('Pengelolaan Detil 2015'!E14:E22)</f>
        <v>340000000</v>
      </c>
      <c r="F10" s="18">
        <f>SUM('Pengelolaan Detil 2015'!F14:F22)</f>
        <v>0</v>
      </c>
      <c r="G10" s="18">
        <f>SUM('Pengelolaan Detil 2015'!G14:G22)</f>
        <v>0</v>
      </c>
      <c r="H10" s="18">
        <f t="shared" ref="H10:H12" si="1">SUM(C10:G10)</f>
        <v>1065000000</v>
      </c>
    </row>
    <row r="11" spans="1:8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SUM('Pengelolaan Detil 2015'!C23:C27)</f>
        <v>22500000</v>
      </c>
      <c r="D11" s="18">
        <f>SUM('Pengelolaan Detil 2015'!D23:D27)</f>
        <v>0</v>
      </c>
      <c r="E11" s="18">
        <f>SUM('Pengelolaan Detil 2015'!E23:E27)</f>
        <v>22500000</v>
      </c>
      <c r="F11" s="18">
        <f>SUM('Pengelolaan Detil 2015'!F23:F27)</f>
        <v>0</v>
      </c>
      <c r="G11" s="18">
        <f>SUM('Pengelolaan Detil 2015'!G23:G27)</f>
        <v>0</v>
      </c>
      <c r="H11" s="18">
        <f t="shared" si="1"/>
        <v>45000000</v>
      </c>
    </row>
    <row r="12" spans="1:8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SUM('Pengelolaan Detil 2015'!C28:C35)</f>
        <v>45000000</v>
      </c>
      <c r="D12" s="18">
        <f>SUM('Pengelolaan Detil 2015'!D28:D35)</f>
        <v>82000000</v>
      </c>
      <c r="E12" s="18">
        <f>SUM('Pengelolaan Detil 2015'!E28:E35)</f>
        <v>0</v>
      </c>
      <c r="F12" s="18">
        <f>SUM('Pengelolaan Detil 2015'!F28:F35)</f>
        <v>0</v>
      </c>
      <c r="G12" s="18">
        <f>SUM('Pengelolaan Detil 2015'!G28:G35)</f>
        <v>150000000</v>
      </c>
      <c r="H12" s="18">
        <f t="shared" si="1"/>
        <v>277000000</v>
      </c>
    </row>
    <row r="13" spans="1:8">
      <c r="A13" s="50"/>
      <c r="B13" s="34" t="str">
        <f>'Deskripsi Detil'!B36</f>
        <v>Sub Total A.1.</v>
      </c>
      <c r="C13" s="46">
        <f t="shared" ref="C13:H13" si="2">SUM(C9:C12)</f>
        <v>792500000</v>
      </c>
      <c r="D13" s="46">
        <f t="shared" si="2"/>
        <v>82000000</v>
      </c>
      <c r="E13" s="46">
        <f t="shared" si="2"/>
        <v>362500000</v>
      </c>
      <c r="F13" s="46">
        <f t="shared" si="2"/>
        <v>0</v>
      </c>
      <c r="G13" s="46">
        <f t="shared" si="2"/>
        <v>150000000</v>
      </c>
      <c r="H13" s="46">
        <f t="shared" si="2"/>
        <v>1387000000</v>
      </c>
    </row>
    <row r="14" spans="1:8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38"/>
      <c r="H14" s="38"/>
    </row>
    <row r="15" spans="1:8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SUM('Pengelolaan Detil 2015'!C38:C40)</f>
        <v>0</v>
      </c>
      <c r="D15" s="18">
        <f>SUM('Pengelolaan Detil 2015'!D38:D40)</f>
        <v>0</v>
      </c>
      <c r="E15" s="18">
        <f>SUM('Pengelolaan Detil 2015'!E38:E40)</f>
        <v>0</v>
      </c>
      <c r="F15" s="18">
        <f>SUM('Pengelolaan Detil 2015'!F38:F40)</f>
        <v>0</v>
      </c>
      <c r="G15" s="18">
        <f>SUM('Pengelolaan Detil 2015'!G38:G40)</f>
        <v>60000000</v>
      </c>
      <c r="H15" s="18">
        <f t="shared" ref="H15:H19" si="3">SUM(C15:G15)</f>
        <v>60000000</v>
      </c>
    </row>
    <row r="16" spans="1:8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SUM('Pengelolaan Detil 2015'!C41:C44)</f>
        <v>0</v>
      </c>
      <c r="D16" s="18">
        <f>SUM('Pengelolaan Detil 2015'!D41:D44)</f>
        <v>0</v>
      </c>
      <c r="E16" s="18">
        <f>SUM('Pengelolaan Detil 2015'!E41:E44)</f>
        <v>30000000</v>
      </c>
      <c r="F16" s="18">
        <f>SUM('Pengelolaan Detil 2015'!F41:F44)</f>
        <v>0</v>
      </c>
      <c r="G16" s="18">
        <f>SUM('Pengelolaan Detil 2015'!G41:G44)</f>
        <v>0</v>
      </c>
      <c r="H16" s="18">
        <f t="shared" si="3"/>
        <v>30000000</v>
      </c>
    </row>
    <row r="17" spans="1:8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SUM('Pengelolaan Detil 2015'!C45:C49)</f>
        <v>0</v>
      </c>
      <c r="D17" s="18">
        <f>SUM('Pengelolaan Detil 2015'!D45:D49)</f>
        <v>0</v>
      </c>
      <c r="E17" s="18">
        <f>SUM('Pengelolaan Detil 2015'!E45:E49)</f>
        <v>0</v>
      </c>
      <c r="F17" s="18">
        <f>SUM('Pengelolaan Detil 2015'!F45:F49)</f>
        <v>0</v>
      </c>
      <c r="G17" s="18">
        <f>SUM('Pengelolaan Detil 2015'!G45:G49)</f>
        <v>220000000</v>
      </c>
      <c r="H17" s="18">
        <f t="shared" si="3"/>
        <v>220000000</v>
      </c>
    </row>
    <row r="18" spans="1:8">
      <c r="A18" s="25" t="str">
        <f>'Deskripsi Detil'!A50</f>
        <v>A.2.4</v>
      </c>
      <c r="B18" s="52" t="str">
        <f>'Deskripsi Detil'!B50</f>
        <v>Rehabilitasi dan restorasi kawasan</v>
      </c>
      <c r="C18" s="35">
        <f>SUM('Pengelolaan Detil 2015'!C50:C54)</f>
        <v>0</v>
      </c>
      <c r="D18" s="35">
        <f>SUM('Pengelolaan Detil 2015'!D50:D54)</f>
        <v>16000000</v>
      </c>
      <c r="E18" s="35">
        <f>SUM('Pengelolaan Detil 2015'!E50:E54)</f>
        <v>16000000</v>
      </c>
      <c r="F18" s="35">
        <f>SUM('Pengelolaan Detil 2015'!F50:F54)</f>
        <v>0</v>
      </c>
      <c r="G18" s="35">
        <f>SUM('Pengelolaan Detil 2015'!G50:G54)</f>
        <v>150000000</v>
      </c>
      <c r="H18" s="18">
        <f t="shared" si="3"/>
        <v>182000000</v>
      </c>
    </row>
    <row r="19" spans="1:8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SUM('Pengelolaan Detil 2015'!C55:C60)</f>
        <v>0</v>
      </c>
      <c r="D19" s="18">
        <f>SUM('Pengelolaan Detil 2015'!D55:D60)</f>
        <v>0</v>
      </c>
      <c r="E19" s="18">
        <f>SUM('Pengelolaan Detil 2015'!E55:E60)</f>
        <v>0</v>
      </c>
      <c r="F19" s="18">
        <f>SUM('Pengelolaan Detil 2015'!F55:F60)</f>
        <v>0</v>
      </c>
      <c r="G19" s="18">
        <f>SUM('Pengelolaan Detil 2015'!G55:G60)</f>
        <v>135000000</v>
      </c>
      <c r="H19" s="18">
        <f t="shared" si="3"/>
        <v>135000000</v>
      </c>
    </row>
    <row r="20" spans="1:8">
      <c r="A20" s="50"/>
      <c r="B20" s="34" t="str">
        <f>'Deskripsi Detil'!B61</f>
        <v>Sub Total A.2.</v>
      </c>
      <c r="C20" s="46">
        <f t="shared" ref="C20:H20" si="4">SUM(C15:C19)</f>
        <v>0</v>
      </c>
      <c r="D20" s="46">
        <f t="shared" si="4"/>
        <v>16000000</v>
      </c>
      <c r="E20" s="46">
        <f t="shared" si="4"/>
        <v>46000000</v>
      </c>
      <c r="F20" s="46">
        <f t="shared" si="4"/>
        <v>0</v>
      </c>
      <c r="G20" s="46">
        <f t="shared" si="4"/>
        <v>565000000</v>
      </c>
      <c r="H20" s="46">
        <f t="shared" si="4"/>
        <v>627000000</v>
      </c>
    </row>
    <row r="21" spans="1:8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38"/>
      <c r="H21" s="38"/>
    </row>
    <row r="22" spans="1:8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SUM('Pengelolaan Detil 2015'!C63:C67)</f>
        <v>0</v>
      </c>
      <c r="D22" s="18">
        <f>SUM('Pengelolaan Detil 2015'!D63:D67)</f>
        <v>0</v>
      </c>
      <c r="E22" s="18">
        <f>SUM('Pengelolaan Detil 2015'!E63:E67)</f>
        <v>64000000</v>
      </c>
      <c r="F22" s="18">
        <f>SUM('Pengelolaan Detil 2015'!F63:F67)</f>
        <v>49000000</v>
      </c>
      <c r="G22" s="18">
        <f>SUM('Pengelolaan Detil 2015'!G63:G67)</f>
        <v>0</v>
      </c>
      <c r="H22" s="18">
        <f t="shared" ref="H22:H26" si="5">SUM(C22:G22)</f>
        <v>113000000</v>
      </c>
    </row>
    <row r="23" spans="1:8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SUM('Pengelolaan Detil 2015'!C68:C72)</f>
        <v>0</v>
      </c>
      <c r="D23" s="18">
        <f>SUM('Pengelolaan Detil 2015'!D68:D72)</f>
        <v>87500000</v>
      </c>
      <c r="E23" s="18">
        <f>SUM('Pengelolaan Detil 2015'!E68:E72)</f>
        <v>0</v>
      </c>
      <c r="F23" s="18">
        <f>SUM('Pengelolaan Detil 2015'!F68:F72)</f>
        <v>0</v>
      </c>
      <c r="G23" s="18">
        <f>SUM('Pengelolaan Detil 2015'!G68:G72)</f>
        <v>87500000</v>
      </c>
      <c r="H23" s="18">
        <f t="shared" si="5"/>
        <v>175000000</v>
      </c>
    </row>
    <row r="24" spans="1:8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SUM('Pengelolaan Detil 2015'!C73:C77)</f>
        <v>0</v>
      </c>
      <c r="D24" s="18">
        <f>SUM('Pengelolaan Detil 2015'!D73:D77)</f>
        <v>0</v>
      </c>
      <c r="E24" s="18">
        <f>SUM('Pengelolaan Detil 2015'!E73:E77)</f>
        <v>0</v>
      </c>
      <c r="F24" s="18">
        <f>SUM('Pengelolaan Detil 2015'!F73:F77)</f>
        <v>0</v>
      </c>
      <c r="G24" s="18">
        <f>SUM('Pengelolaan Detil 2015'!G73:G77)</f>
        <v>275000000</v>
      </c>
      <c r="H24" s="18">
        <f t="shared" si="5"/>
        <v>275000000</v>
      </c>
    </row>
    <row r="25" spans="1:8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SUM('Pengelolaan Detil 2015'!C78:C82)</f>
        <v>0</v>
      </c>
      <c r="D25" s="18">
        <f>SUM('Pengelolaan Detil 2015'!D78:D82)</f>
        <v>0</v>
      </c>
      <c r="E25" s="18">
        <f>SUM('Pengelolaan Detil 2015'!E78:E82)</f>
        <v>0</v>
      </c>
      <c r="F25" s="18">
        <f>SUM('Pengelolaan Detil 2015'!F78:F82)</f>
        <v>15000000</v>
      </c>
      <c r="G25" s="18">
        <f>SUM('Pengelolaan Detil 2015'!G78:G82)</f>
        <v>50000000</v>
      </c>
      <c r="H25" s="18">
        <f t="shared" si="5"/>
        <v>65000000</v>
      </c>
    </row>
    <row r="26" spans="1:8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SUM('Pengelolaan Detil 2015'!C83:C88)</f>
        <v>0</v>
      </c>
      <c r="D26" s="18">
        <f>SUM('Pengelolaan Detil 2015'!D83:D88)</f>
        <v>0</v>
      </c>
      <c r="E26" s="18">
        <f>SUM('Pengelolaan Detil 2015'!E83:E88)</f>
        <v>0</v>
      </c>
      <c r="F26" s="18">
        <f>SUM('Pengelolaan Detil 2015'!F83:F88)</f>
        <v>0</v>
      </c>
      <c r="G26" s="18">
        <f>SUM('Pengelolaan Detil 2015'!G83:G88)</f>
        <v>60000000</v>
      </c>
      <c r="H26" s="18">
        <f t="shared" si="5"/>
        <v>60000000</v>
      </c>
    </row>
    <row r="27" spans="1:8">
      <c r="A27" s="50"/>
      <c r="B27" s="34" t="str">
        <f>'Deskripsi Detil'!B89</f>
        <v>Sub Total A.3.</v>
      </c>
      <c r="C27" s="46">
        <f t="shared" ref="C27:H27" si="6">SUM(C22:C26)</f>
        <v>0</v>
      </c>
      <c r="D27" s="46">
        <f t="shared" si="6"/>
        <v>87500000</v>
      </c>
      <c r="E27" s="46">
        <f t="shared" si="6"/>
        <v>64000000</v>
      </c>
      <c r="F27" s="46">
        <f t="shared" si="6"/>
        <v>64000000</v>
      </c>
      <c r="G27" s="46">
        <f t="shared" si="6"/>
        <v>472500000</v>
      </c>
      <c r="H27" s="46">
        <f t="shared" si="6"/>
        <v>688000000</v>
      </c>
    </row>
    <row r="28" spans="1:8">
      <c r="A28" s="23"/>
      <c r="B28" s="20" t="str">
        <f>'Deskripsi Detil'!B90</f>
        <v>Sub Total A.</v>
      </c>
      <c r="C28" s="49">
        <f t="shared" ref="C28:H28" si="7">C13+C20+C27</f>
        <v>792500000</v>
      </c>
      <c r="D28" s="49">
        <f t="shared" si="7"/>
        <v>185500000</v>
      </c>
      <c r="E28" s="49">
        <f t="shared" si="7"/>
        <v>472500000</v>
      </c>
      <c r="F28" s="49">
        <f t="shared" si="7"/>
        <v>64000000</v>
      </c>
      <c r="G28" s="49">
        <f t="shared" si="7"/>
        <v>1187500000</v>
      </c>
      <c r="H28" s="49">
        <f t="shared" si="7"/>
        <v>2702000000</v>
      </c>
    </row>
    <row r="29" spans="1:8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41"/>
      <c r="H29" s="41"/>
    </row>
    <row r="30" spans="1:8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38"/>
      <c r="H30" s="38"/>
    </row>
    <row r="31" spans="1:8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SUM('Pengelolaan Detil 2015'!C93:C96)</f>
        <v>30000000</v>
      </c>
      <c r="D31" s="18">
        <f>SUM('Pengelolaan Detil 2015'!D93:D96)</f>
        <v>0</v>
      </c>
      <c r="E31" s="18">
        <f>SUM('Pengelolaan Detil 2015'!E93:E96)</f>
        <v>0</v>
      </c>
      <c r="F31" s="18">
        <f>SUM('Pengelolaan Detil 2015'!F93:F96)</f>
        <v>0</v>
      </c>
      <c r="G31" s="18">
        <f>SUM('Pengelolaan Detil 2015'!G93:G96)</f>
        <v>0</v>
      </c>
      <c r="H31" s="18">
        <f t="shared" ref="H31:H34" si="8">SUM(C31:G31)</f>
        <v>30000000</v>
      </c>
    </row>
    <row r="32" spans="1:8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SUM('Pengelolaan Detil 2015'!C97:C105)</f>
        <v>226500000</v>
      </c>
      <c r="D32" s="18">
        <f>SUM('Pengelolaan Detil 2015'!D97:D105)</f>
        <v>0</v>
      </c>
      <c r="E32" s="18">
        <f>SUM('Pengelolaan Detil 2015'!E97:E105)</f>
        <v>0</v>
      </c>
      <c r="F32" s="18">
        <f>SUM('Pengelolaan Detil 2015'!F97:F105)</f>
        <v>0</v>
      </c>
      <c r="G32" s="18">
        <f>SUM('Pengelolaan Detil 2015'!G97:G105)</f>
        <v>0</v>
      </c>
      <c r="H32" s="18">
        <f t="shared" si="8"/>
        <v>226500000</v>
      </c>
    </row>
    <row r="33" spans="1:8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SUM('Pengelolaan Detil 2015'!C106:C111)</f>
        <v>0</v>
      </c>
      <c r="D33" s="18">
        <f>SUM('Pengelolaan Detil 2015'!D106:D111)</f>
        <v>0</v>
      </c>
      <c r="E33" s="18">
        <f>SUM('Pengelolaan Detil 2015'!E106:E111)</f>
        <v>72000000</v>
      </c>
      <c r="F33" s="18">
        <f>SUM('Pengelolaan Detil 2015'!F106:F111)</f>
        <v>0</v>
      </c>
      <c r="G33" s="18">
        <f>SUM('Pengelolaan Detil 2015'!G106:G111)</f>
        <v>0</v>
      </c>
      <c r="H33" s="18">
        <f t="shared" si="8"/>
        <v>72000000</v>
      </c>
    </row>
    <row r="34" spans="1:8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SUM('Pengelolaan Detil 2015'!C112:C116)</f>
        <v>0</v>
      </c>
      <c r="D34" s="18">
        <f>SUM('Pengelolaan Detil 2015'!D112:D116)</f>
        <v>87000000</v>
      </c>
      <c r="E34" s="18">
        <f>SUM('Pengelolaan Detil 2015'!E112:E116)</f>
        <v>0</v>
      </c>
      <c r="F34" s="18">
        <f>SUM('Pengelolaan Detil 2015'!F112:F116)</f>
        <v>0</v>
      </c>
      <c r="G34" s="18">
        <f>SUM('Pengelolaan Detil 2015'!G112:G116)</f>
        <v>0</v>
      </c>
      <c r="H34" s="18">
        <f t="shared" si="8"/>
        <v>87000000</v>
      </c>
    </row>
    <row r="35" spans="1:8">
      <c r="A35" s="50"/>
      <c r="B35" s="34" t="str">
        <f>'Deskripsi Detil'!B117</f>
        <v>Sub Total B.1.</v>
      </c>
      <c r="C35" s="46">
        <f t="shared" ref="C35:H35" si="9">SUM(C31:C34)</f>
        <v>256500000</v>
      </c>
      <c r="D35" s="46">
        <f t="shared" si="9"/>
        <v>87000000</v>
      </c>
      <c r="E35" s="46">
        <f t="shared" si="9"/>
        <v>72000000</v>
      </c>
      <c r="F35" s="46">
        <f t="shared" si="9"/>
        <v>0</v>
      </c>
      <c r="G35" s="46">
        <f t="shared" si="9"/>
        <v>0</v>
      </c>
      <c r="H35" s="46">
        <f t="shared" si="9"/>
        <v>415500000</v>
      </c>
    </row>
    <row r="36" spans="1:8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38"/>
      <c r="H36" s="38"/>
    </row>
    <row r="37" spans="1:8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SUM('Pengelolaan Detil 2015'!C119:C123)</f>
        <v>0</v>
      </c>
      <c r="D37" s="18">
        <f>SUM('Pengelolaan Detil 2015'!D119:D123)</f>
        <v>27000000</v>
      </c>
      <c r="E37" s="18">
        <f>SUM('Pengelolaan Detil 2015'!E119:E123)</f>
        <v>27000000</v>
      </c>
      <c r="F37" s="18">
        <f>SUM('Pengelolaan Detil 2015'!F119:F123)</f>
        <v>0</v>
      </c>
      <c r="G37" s="18">
        <f>SUM('Pengelolaan Detil 2015'!G119:G123)</f>
        <v>0</v>
      </c>
      <c r="H37" s="18">
        <f t="shared" ref="H37:H39" si="10">SUM(C37:G37)</f>
        <v>54000000</v>
      </c>
    </row>
    <row r="38" spans="1:8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SUM('Pengelolaan Detil 2015'!C124:C129)</f>
        <v>0</v>
      </c>
      <c r="D38" s="18">
        <f>SUM('Pengelolaan Detil 2015'!D124:D129)</f>
        <v>0</v>
      </c>
      <c r="E38" s="18">
        <f>SUM('Pengelolaan Detil 2015'!E124:E129)</f>
        <v>82000000</v>
      </c>
      <c r="F38" s="18">
        <f>SUM('Pengelolaan Detil 2015'!F124:F129)</f>
        <v>0</v>
      </c>
      <c r="G38" s="18">
        <f>SUM('Pengelolaan Detil 2015'!G124:G129)</f>
        <v>0</v>
      </c>
      <c r="H38" s="18">
        <f t="shared" si="10"/>
        <v>82000000</v>
      </c>
    </row>
    <row r="39" spans="1:8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SUM('Pengelolaan Detil 2015'!C130:C134)</f>
        <v>0</v>
      </c>
      <c r="D39" s="18">
        <f>SUM('Pengelolaan Detil 2015'!D130:D134)</f>
        <v>0</v>
      </c>
      <c r="E39" s="18">
        <f>SUM('Pengelolaan Detil 2015'!E130:E134)</f>
        <v>0</v>
      </c>
      <c r="F39" s="18">
        <f>SUM('Pengelolaan Detil 2015'!F130:F134)</f>
        <v>0</v>
      </c>
      <c r="G39" s="18">
        <f>SUM('Pengelolaan Detil 2015'!G130:G134)</f>
        <v>0</v>
      </c>
      <c r="H39" s="18">
        <f t="shared" si="10"/>
        <v>0</v>
      </c>
    </row>
    <row r="40" spans="1:8">
      <c r="A40" s="50"/>
      <c r="B40" s="34" t="str">
        <f>'Deskripsi Detil'!B135</f>
        <v>Sub Total B.2.</v>
      </c>
      <c r="C40" s="46">
        <f t="shared" ref="C40:H40" si="11">SUM(C37:C39)</f>
        <v>0</v>
      </c>
      <c r="D40" s="46">
        <f t="shared" si="11"/>
        <v>27000000</v>
      </c>
      <c r="E40" s="46">
        <f t="shared" si="11"/>
        <v>109000000</v>
      </c>
      <c r="F40" s="46">
        <f t="shared" si="11"/>
        <v>0</v>
      </c>
      <c r="G40" s="46">
        <f t="shared" si="11"/>
        <v>0</v>
      </c>
      <c r="H40" s="46">
        <f t="shared" si="11"/>
        <v>136000000</v>
      </c>
    </row>
    <row r="41" spans="1:8">
      <c r="A41" s="23"/>
      <c r="B41" s="20" t="str">
        <f>'Deskripsi Detil'!B136</f>
        <v>Sub Total B.</v>
      </c>
      <c r="C41" s="49">
        <f t="shared" ref="C41:H41" si="12">C35+C40</f>
        <v>256500000</v>
      </c>
      <c r="D41" s="49">
        <f t="shared" si="12"/>
        <v>114000000</v>
      </c>
      <c r="E41" s="49">
        <f t="shared" si="12"/>
        <v>181000000</v>
      </c>
      <c r="F41" s="49">
        <f t="shared" si="12"/>
        <v>0</v>
      </c>
      <c r="G41" s="49">
        <f t="shared" si="12"/>
        <v>0</v>
      </c>
      <c r="H41" s="49">
        <f t="shared" si="12"/>
        <v>551500000</v>
      </c>
    </row>
    <row r="42" spans="1:8">
      <c r="A42" s="39"/>
      <c r="B42" s="40" t="str">
        <f>'Deskripsi Detil'!B137</f>
        <v>TOTAL</v>
      </c>
      <c r="C42" s="54">
        <f t="shared" ref="C42:H42" si="13">C28+C41</f>
        <v>1049000000</v>
      </c>
      <c r="D42" s="54">
        <f t="shared" si="13"/>
        <v>299500000</v>
      </c>
      <c r="E42" s="54">
        <f t="shared" si="13"/>
        <v>653500000</v>
      </c>
      <c r="F42" s="54">
        <f t="shared" si="13"/>
        <v>64000000</v>
      </c>
      <c r="G42" s="54">
        <f t="shared" si="13"/>
        <v>1187500000</v>
      </c>
      <c r="H42" s="54">
        <f t="shared" si="13"/>
        <v>3253500000</v>
      </c>
    </row>
    <row r="43" spans="1:8">
      <c r="A43" s="26"/>
      <c r="B43" s="21"/>
    </row>
    <row r="44" spans="1:8">
      <c r="A44" s="3"/>
      <c r="B44" s="8"/>
    </row>
    <row r="45" spans="1:8" s="6" customFormat="1">
      <c r="A45" s="1"/>
      <c r="B45" s="7"/>
      <c r="C45" s="13"/>
      <c r="D45" s="13"/>
      <c r="E45" s="13"/>
      <c r="F45" s="13"/>
      <c r="G45" s="13"/>
      <c r="H45" s="13"/>
    </row>
    <row r="46" spans="1:8" s="6" customFormat="1">
      <c r="A46" s="1"/>
      <c r="B46" s="7"/>
      <c r="C46" s="13"/>
      <c r="D46" s="13"/>
      <c r="E46" s="13"/>
      <c r="F46" s="13"/>
      <c r="G46" s="13"/>
      <c r="H46" s="13"/>
    </row>
    <row r="47" spans="1:8" s="6" customFormat="1">
      <c r="A47" s="1"/>
      <c r="B47" s="7"/>
      <c r="C47" s="13"/>
      <c r="D47" s="13"/>
      <c r="E47" s="13"/>
      <c r="F47" s="13"/>
      <c r="G47" s="13"/>
      <c r="H47" s="13"/>
    </row>
    <row r="48" spans="1:8" s="6" customFormat="1">
      <c r="A48" s="1"/>
      <c r="B48" s="7"/>
      <c r="C48" s="13"/>
      <c r="D48" s="13"/>
      <c r="E48" s="13"/>
      <c r="F48" s="13"/>
      <c r="G48" s="13"/>
      <c r="H48" s="13"/>
    </row>
    <row r="49" spans="1:8" s="6" customFormat="1">
      <c r="A49" s="27"/>
      <c r="B49" s="4"/>
      <c r="C49" s="13"/>
      <c r="D49" s="13"/>
      <c r="E49" s="13"/>
      <c r="F49" s="13"/>
      <c r="G49" s="13"/>
      <c r="H49" s="13"/>
    </row>
    <row r="50" spans="1:8" s="6" customFormat="1">
      <c r="A50" s="28"/>
      <c r="B50" s="5"/>
      <c r="C50" s="13"/>
      <c r="D50" s="13"/>
      <c r="E50" s="13"/>
      <c r="F50" s="13"/>
      <c r="G50" s="13"/>
      <c r="H50" s="13"/>
    </row>
    <row r="51" spans="1:8" s="6" customFormat="1">
      <c r="A51" s="1"/>
      <c r="B51" s="7"/>
      <c r="C51" s="14"/>
      <c r="D51" s="14"/>
      <c r="E51" s="14"/>
      <c r="F51" s="14"/>
      <c r="G51" s="14"/>
      <c r="H51" s="14"/>
    </row>
    <row r="52" spans="1:8" s="6" customFormat="1">
      <c r="A52" s="1"/>
      <c r="B52" s="7"/>
      <c r="C52" s="14"/>
      <c r="D52" s="14"/>
      <c r="E52" s="14"/>
      <c r="F52" s="14"/>
      <c r="G52" s="14"/>
      <c r="H52" s="14"/>
    </row>
    <row r="53" spans="1:8" s="6" customFormat="1">
      <c r="A53" s="28"/>
      <c r="B53" s="5"/>
      <c r="C53" s="13"/>
      <c r="D53" s="13"/>
      <c r="E53" s="13"/>
      <c r="F53" s="13"/>
      <c r="G53" s="13"/>
      <c r="H53" s="13"/>
    </row>
    <row r="54" spans="1:8" s="6" customFormat="1">
      <c r="A54" s="28"/>
      <c r="B54" s="5"/>
      <c r="C54" s="13"/>
      <c r="D54" s="13"/>
      <c r="E54" s="13"/>
      <c r="F54" s="13"/>
      <c r="G54" s="13"/>
      <c r="H54" s="13"/>
    </row>
    <row r="55" spans="1:8" s="6" customFormat="1">
      <c r="A55" s="28"/>
      <c r="B55" s="5"/>
      <c r="C55" s="13"/>
      <c r="D55" s="13"/>
      <c r="E55" s="13"/>
      <c r="F55" s="13"/>
      <c r="G55" s="13"/>
      <c r="H55" s="13"/>
    </row>
    <row r="56" spans="1:8" s="6" customFormat="1">
      <c r="A56" s="28"/>
      <c r="B56" s="5"/>
      <c r="C56" s="13"/>
      <c r="D56" s="13"/>
      <c r="E56" s="13"/>
      <c r="F56" s="13"/>
      <c r="G56" s="13"/>
      <c r="H56" s="13"/>
    </row>
    <row r="57" spans="1:8" s="6" customFormat="1">
      <c r="A57" s="28"/>
      <c r="B57" s="5"/>
      <c r="C57" s="13"/>
      <c r="D57" s="13"/>
      <c r="E57" s="13"/>
      <c r="F57" s="13"/>
      <c r="G57" s="13"/>
      <c r="H57" s="13"/>
    </row>
    <row r="59" spans="1:8">
      <c r="C59" s="11"/>
      <c r="D59" s="11"/>
      <c r="E59" s="11"/>
      <c r="F59" s="11"/>
      <c r="G59" s="11"/>
      <c r="H59" s="11"/>
    </row>
    <row r="60" spans="1:8">
      <c r="C60" s="11"/>
      <c r="D60" s="11"/>
      <c r="E60" s="11"/>
      <c r="F60" s="11"/>
      <c r="G60" s="11"/>
      <c r="H60" s="11"/>
    </row>
    <row r="61" spans="1:8" s="45" customFormat="1">
      <c r="A61" s="3"/>
      <c r="B61" s="8"/>
      <c r="C61" s="10"/>
      <c r="D61" s="10"/>
      <c r="E61" s="10"/>
      <c r="F61" s="10"/>
      <c r="G61" s="10"/>
      <c r="H61" s="10"/>
    </row>
    <row r="62" spans="1:8">
      <c r="C62" s="11"/>
      <c r="D62" s="11"/>
      <c r="E62" s="11"/>
      <c r="F62" s="11"/>
      <c r="G62" s="11"/>
      <c r="H62" s="11"/>
    </row>
    <row r="63" spans="1:8">
      <c r="C63" s="11"/>
      <c r="D63" s="11"/>
      <c r="E63" s="11"/>
      <c r="F63" s="11"/>
      <c r="G63" s="11"/>
      <c r="H63" s="11"/>
    </row>
    <row r="66" spans="1:8" s="45" customFormat="1">
      <c r="A66" s="3"/>
      <c r="B66" s="8"/>
      <c r="C66" s="15"/>
      <c r="D66" s="15"/>
      <c r="E66" s="15"/>
      <c r="F66" s="15"/>
      <c r="G66" s="15"/>
      <c r="H66" s="15"/>
    </row>
    <row r="77" spans="1:8">
      <c r="A77" s="28"/>
      <c r="B77" s="5"/>
    </row>
    <row r="78" spans="1:8">
      <c r="A78" s="28"/>
      <c r="B78" s="5"/>
    </row>
    <row r="79" spans="1:8">
      <c r="A79" s="28"/>
      <c r="B79" s="5"/>
    </row>
    <row r="80" spans="1:8">
      <c r="A80" s="28"/>
      <c r="B80" s="5"/>
    </row>
    <row r="81" spans="1:2">
      <c r="A81" s="28"/>
      <c r="B81" s="5"/>
    </row>
    <row r="83" spans="1:2">
      <c r="A83" s="29"/>
      <c r="B83" s="22"/>
    </row>
    <row r="84" spans="1:2">
      <c r="A84" s="28"/>
      <c r="B84" s="5"/>
    </row>
    <row r="85" spans="1:2">
      <c r="A85" s="28"/>
      <c r="B85" s="5"/>
    </row>
    <row r="86" spans="1:2">
      <c r="A86" s="28"/>
      <c r="B86" s="5"/>
    </row>
    <row r="87" spans="1:2">
      <c r="A87" s="28"/>
      <c r="B87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182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9" width="17.77734375" style="42" customWidth="1"/>
    <col min="10" max="16384" width="8.88671875" style="42"/>
  </cols>
  <sheetData>
    <row r="1" spans="1:9">
      <c r="A1" s="30" t="s">
        <v>257</v>
      </c>
      <c r="D1" s="9"/>
      <c r="E1" s="9"/>
      <c r="F1" s="9"/>
      <c r="G1" s="9"/>
      <c r="H1" s="9"/>
    </row>
    <row r="2" spans="1:9">
      <c r="A2" s="30" t="s">
        <v>2</v>
      </c>
      <c r="D2" s="10"/>
      <c r="E2" s="10"/>
      <c r="F2" s="10"/>
      <c r="G2" s="10"/>
      <c r="H2" s="10">
        <f>'Pengelolaan Detil'!C4</f>
        <v>3253500000</v>
      </c>
    </row>
    <row r="3" spans="1:9">
      <c r="A3" s="30">
        <v>2015</v>
      </c>
      <c r="D3" s="9"/>
      <c r="E3" s="9"/>
      <c r="F3" s="9"/>
      <c r="G3" s="9"/>
      <c r="H3" s="9">
        <f>SUM(C4:G4)</f>
        <v>3253500000</v>
      </c>
    </row>
    <row r="4" spans="1:9">
      <c r="A4" s="3"/>
      <c r="B4" s="8"/>
      <c r="C4" s="9">
        <f>C137</f>
        <v>1049000000</v>
      </c>
      <c r="D4" s="9">
        <f t="shared" ref="D4:I4" si="0">D137</f>
        <v>299500000</v>
      </c>
      <c r="E4" s="9">
        <f t="shared" si="0"/>
        <v>653500000</v>
      </c>
      <c r="F4" s="9">
        <f t="shared" si="0"/>
        <v>64000000</v>
      </c>
      <c r="G4" s="9">
        <f t="shared" ref="G4" si="1">G137</f>
        <v>1187500000</v>
      </c>
      <c r="H4" s="9">
        <f t="shared" si="0"/>
        <v>3253500000</v>
      </c>
      <c r="I4" s="9">
        <f t="shared" si="0"/>
        <v>0</v>
      </c>
    </row>
    <row r="5" spans="1:9" s="43" customFormat="1">
      <c r="A5" s="117" t="s">
        <v>8</v>
      </c>
      <c r="B5" s="117" t="s">
        <v>3</v>
      </c>
      <c r="C5" s="118" t="s">
        <v>265</v>
      </c>
      <c r="D5" s="118"/>
      <c r="E5" s="118"/>
      <c r="F5" s="118"/>
      <c r="G5" s="118"/>
      <c r="H5" s="118"/>
    </row>
    <row r="6" spans="1:9" s="44" customFormat="1" ht="26.4">
      <c r="A6" s="117"/>
      <c r="B6" s="117"/>
      <c r="C6" s="51" t="s">
        <v>4</v>
      </c>
      <c r="D6" s="51" t="s">
        <v>7</v>
      </c>
      <c r="E6" s="51" t="s">
        <v>5</v>
      </c>
      <c r="F6" s="51" t="s">
        <v>6</v>
      </c>
      <c r="G6" s="51" t="s">
        <v>256</v>
      </c>
      <c r="H6" s="51" t="s">
        <v>1</v>
      </c>
    </row>
    <row r="7" spans="1:9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9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9" s="45" customFormat="1">
      <c r="A9" s="24" t="str">
        <f>'Deskripsi Detil'!A9</f>
        <v>A.1.1</v>
      </c>
      <c r="B9" s="19" t="str">
        <f>'Deskripsi Detil'!B9</f>
        <v>Pemantapan status kawasan</v>
      </c>
      <c r="C9" s="18"/>
      <c r="D9" s="18"/>
      <c r="E9" s="18"/>
      <c r="F9" s="18"/>
      <c r="G9" s="18"/>
      <c r="H9" s="65"/>
      <c r="I9" s="59">
        <f>H9-'Pengelolaan Detil'!C9</f>
        <v>0</v>
      </c>
    </row>
    <row r="10" spans="1:9">
      <c r="A10" s="25" t="str">
        <f>'Deskripsi Detil'!A10</f>
        <v>A.1.1.1</v>
      </c>
      <c r="B10" s="31" t="str">
        <f>'Deskripsi Detil'!B10</f>
        <v>Biaya audiensi, dialog dan pertemuan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5">
        <f>SUM(C10:G10)</f>
        <v>0</v>
      </c>
      <c r="I10" s="59">
        <f>H10-'Pengelolaan Detil'!C10</f>
        <v>0</v>
      </c>
    </row>
    <row r="11" spans="1:9" ht="26.4">
      <c r="A11" s="25" t="str">
        <f>'Deskripsi Detil'!A11</f>
        <v>A.1.1.2</v>
      </c>
      <c r="B11" s="31" t="str">
        <f>'Deskripsi Detil'!B11</f>
        <v>Biaya pemetaan tata batas dan pemeriksaan lapangan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65">
        <f t="shared" ref="H11:H13" si="2">SUM(C11:G11)</f>
        <v>0</v>
      </c>
      <c r="I11" s="59">
        <f>H11-'Pengelolaan Detil'!C11</f>
        <v>0</v>
      </c>
    </row>
    <row r="12" spans="1:9" ht="39.6">
      <c r="A12" s="25" t="str">
        <f>'Deskripsi Detil'!A12</f>
        <v>A.1.1.3</v>
      </c>
      <c r="B12" s="31" t="str">
        <f>'Deskripsi Detil'!B12</f>
        <v>Biaya penyiapan data, kajian, penyusunan naskah akademis dan rancangan peraturan daerah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5">
        <f t="shared" si="2"/>
        <v>0</v>
      </c>
      <c r="I12" s="59">
        <f>H12-'Pengelolaan Detil'!C12</f>
        <v>0</v>
      </c>
    </row>
    <row r="13" spans="1:9">
      <c r="A13" s="25" t="str">
        <f>'Deskripsi Detil'!A13</f>
        <v>A.1.1.4</v>
      </c>
      <c r="B13" s="31" t="str">
        <f>'Deskripsi Detil'!B13</f>
        <v>Biaya pemantapan kawasan lain-lain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65">
        <f t="shared" si="2"/>
        <v>0</v>
      </c>
      <c r="I13" s="59">
        <f>H13-'Pengelolaan Detil'!C13</f>
        <v>0</v>
      </c>
    </row>
    <row r="14" spans="1:9" s="45" customFormat="1">
      <c r="A14" s="24" t="str">
        <f>'Deskripsi Detil'!A14</f>
        <v>A.1.2</v>
      </c>
      <c r="B14" s="19" t="str">
        <f>'Deskripsi Detil'!B14</f>
        <v>Pengamanan dan pemantauan kawasan</v>
      </c>
      <c r="C14" s="18"/>
      <c r="D14" s="18"/>
      <c r="E14" s="18"/>
      <c r="F14" s="18"/>
      <c r="G14" s="18"/>
      <c r="H14" s="65"/>
      <c r="I14" s="59">
        <f>H14-'Pengelolaan Detil'!C14</f>
        <v>0</v>
      </c>
    </row>
    <row r="15" spans="1:9">
      <c r="A15" s="25" t="str">
        <f>'Deskripsi Detil'!A15</f>
        <v>A.1.2.1</v>
      </c>
      <c r="B15" s="31" t="str">
        <f>'Deskripsi Detil'!B15</f>
        <v>Biaya gaji staf Unit Pelaksana</v>
      </c>
      <c r="C15" s="18">
        <f>'Pengelolaan Detil'!C15*3/4</f>
        <v>75000000</v>
      </c>
      <c r="D15" s="18">
        <v>0</v>
      </c>
      <c r="E15" s="18">
        <f>'Pengelolaan Detil'!C15*1/4</f>
        <v>25000000</v>
      </c>
      <c r="F15" s="18">
        <v>0</v>
      </c>
      <c r="G15" s="18">
        <v>0</v>
      </c>
      <c r="H15" s="65">
        <f t="shared" ref="H15:H22" si="3">SUM(C15:G15)</f>
        <v>100000000</v>
      </c>
      <c r="I15" s="59">
        <f>H15-'Pengelolaan Detil'!C15</f>
        <v>0</v>
      </c>
    </row>
    <row r="16" spans="1:9">
      <c r="A16" s="25" t="str">
        <f>'Deskripsi Detil'!A16</f>
        <v>A.1.2.2</v>
      </c>
      <c r="B16" s="31" t="str">
        <f>'Deskripsi Detil'!B16</f>
        <v>Biaya gaji dan tunjangan tim pengaman</v>
      </c>
      <c r="C16" s="18">
        <f>'Pengelolaan Detil'!C16*3/4</f>
        <v>502500000</v>
      </c>
      <c r="D16" s="18">
        <v>0</v>
      </c>
      <c r="E16" s="18">
        <f>'Pengelolaan Detil'!C16*1/4</f>
        <v>167500000</v>
      </c>
      <c r="F16" s="18">
        <v>0</v>
      </c>
      <c r="G16" s="18">
        <v>0</v>
      </c>
      <c r="H16" s="65">
        <f t="shared" si="3"/>
        <v>670000000</v>
      </c>
      <c r="I16" s="59">
        <f>H16-'Pengelolaan Detil'!C16</f>
        <v>0</v>
      </c>
    </row>
    <row r="17" spans="1:9">
      <c r="A17" s="25" t="str">
        <f>'Deskripsi Detil'!A17</f>
        <v>A.1.2.3</v>
      </c>
      <c r="B17" s="31" t="str">
        <f>'Deskripsi Detil'!B17</f>
        <v>Biaya logistik</v>
      </c>
      <c r="C17" s="18">
        <f>'Pengelolaan Detil'!C17/2</f>
        <v>60000000</v>
      </c>
      <c r="D17" s="18">
        <v>0</v>
      </c>
      <c r="E17" s="18">
        <f>'Pengelolaan Detil'!C17/2</f>
        <v>60000000</v>
      </c>
      <c r="F17" s="18">
        <v>0</v>
      </c>
      <c r="G17" s="18">
        <v>0</v>
      </c>
      <c r="H17" s="65">
        <f t="shared" si="3"/>
        <v>120000000</v>
      </c>
      <c r="I17" s="59">
        <f>H17-'Pengelolaan Detil'!C17</f>
        <v>0</v>
      </c>
    </row>
    <row r="18" spans="1:9" ht="26.4">
      <c r="A18" s="25" t="str">
        <f>'Deskripsi Detil'!A18</f>
        <v>A.1.2.4</v>
      </c>
      <c r="B18" s="31" t="str">
        <f>'Deskripsi Detil'!B18</f>
        <v xml:space="preserve">Biaya kendaraan, perawatan dan transportasi </v>
      </c>
      <c r="C18" s="18">
        <f>'Pengelolaan Detil'!C18/2</f>
        <v>32500000</v>
      </c>
      <c r="D18" s="18">
        <v>0</v>
      </c>
      <c r="E18" s="18">
        <f>'Pengelolaan Detil'!C18/2</f>
        <v>32500000</v>
      </c>
      <c r="F18" s="18">
        <v>0</v>
      </c>
      <c r="G18" s="18">
        <v>0</v>
      </c>
      <c r="H18" s="65">
        <f t="shared" si="3"/>
        <v>65000000</v>
      </c>
      <c r="I18" s="59">
        <f>H18-'Pengelolaan Detil'!C18</f>
        <v>0</v>
      </c>
    </row>
    <row r="19" spans="1:9">
      <c r="A19" s="25" t="str">
        <f>'Deskripsi Detil'!A19</f>
        <v>A.1.2.5</v>
      </c>
      <c r="B19" s="31" t="str">
        <f>'Deskripsi Detil'!B19</f>
        <v>Biaya komunikasi</v>
      </c>
      <c r="C19" s="18">
        <f>'Pengelolaan Detil'!C19/2</f>
        <v>7500000</v>
      </c>
      <c r="D19" s="18">
        <v>0</v>
      </c>
      <c r="E19" s="18">
        <f>'Pengelolaan Detil'!C19/2</f>
        <v>7500000</v>
      </c>
      <c r="F19" s="18">
        <v>0</v>
      </c>
      <c r="G19" s="18">
        <v>0</v>
      </c>
      <c r="H19" s="65">
        <f t="shared" si="3"/>
        <v>15000000</v>
      </c>
      <c r="I19" s="59">
        <f>H19-'Pengelolaan Detil'!C19</f>
        <v>0</v>
      </c>
    </row>
    <row r="20" spans="1:9">
      <c r="A20" s="25" t="str">
        <f>'Deskripsi Detil'!A20</f>
        <v>A.1.2.6</v>
      </c>
      <c r="B20" s="31" t="str">
        <f>'Deskripsi Detil'!B20</f>
        <v>Biaya perlengkapan</v>
      </c>
      <c r="C20" s="18">
        <f>'Pengelolaan Detil'!C20/2</f>
        <v>25000000</v>
      </c>
      <c r="D20" s="18">
        <v>0</v>
      </c>
      <c r="E20" s="18">
        <f>'Pengelolaan Detil'!C20/2</f>
        <v>25000000</v>
      </c>
      <c r="F20" s="18">
        <v>0</v>
      </c>
      <c r="G20" s="18">
        <v>0</v>
      </c>
      <c r="H20" s="65">
        <f t="shared" si="3"/>
        <v>50000000</v>
      </c>
      <c r="I20" s="59">
        <f>H20-'Pengelolaan Detil'!C20</f>
        <v>0</v>
      </c>
    </row>
    <row r="21" spans="1:9">
      <c r="A21" s="25" t="str">
        <f>'Deskripsi Detil'!A21</f>
        <v>A.1.2.7</v>
      </c>
      <c r="B21" s="31" t="str">
        <f>'Deskripsi Detil'!B21</f>
        <v xml:space="preserve">Biaya operasional kantor lapangan </v>
      </c>
      <c r="C21" s="18">
        <f>'Pengelolaan Detil'!C21/2</f>
        <v>7500000</v>
      </c>
      <c r="D21" s="18">
        <v>0</v>
      </c>
      <c r="E21" s="18">
        <f>'Pengelolaan Detil'!C21/2</f>
        <v>7500000</v>
      </c>
      <c r="F21" s="18">
        <v>0</v>
      </c>
      <c r="G21" s="18">
        <v>0</v>
      </c>
      <c r="H21" s="65">
        <f t="shared" si="3"/>
        <v>15000000</v>
      </c>
      <c r="I21" s="59">
        <f>H21-'Pengelolaan Detil'!C21</f>
        <v>0</v>
      </c>
    </row>
    <row r="22" spans="1:9" ht="26.4">
      <c r="A22" s="25" t="str">
        <f>'Deskripsi Detil'!A22</f>
        <v>A.1.2.9</v>
      </c>
      <c r="B22" s="31" t="str">
        <f>'Deskripsi Detil'!B22</f>
        <v>Biaya pengamanan dan pemantauan lain-lain</v>
      </c>
      <c r="C22" s="18">
        <f>'Pengelolaan Detil'!C22/2</f>
        <v>15000000</v>
      </c>
      <c r="D22" s="18">
        <v>0</v>
      </c>
      <c r="E22" s="18">
        <f>'Pengelolaan Detil'!C22/2</f>
        <v>15000000</v>
      </c>
      <c r="F22" s="18">
        <v>0</v>
      </c>
      <c r="G22" s="18">
        <v>0</v>
      </c>
      <c r="H22" s="65">
        <f t="shared" si="3"/>
        <v>30000000</v>
      </c>
      <c r="I22" s="59">
        <f>H22-'Pengelolaan Detil'!C22</f>
        <v>0</v>
      </c>
    </row>
    <row r="23" spans="1:9" s="45" customFormat="1">
      <c r="A23" s="24" t="str">
        <f>'Deskripsi Detil'!A23</f>
        <v>A.1.3</v>
      </c>
      <c r="B23" s="19" t="str">
        <f>'Deskripsi Detil'!B23</f>
        <v>Sosialisasi dan kampanye</v>
      </c>
      <c r="C23" s="18"/>
      <c r="D23" s="18"/>
      <c r="E23" s="18"/>
      <c r="F23" s="18"/>
      <c r="G23" s="18"/>
      <c r="H23" s="65"/>
      <c r="I23" s="59">
        <f>H23-'Pengelolaan Detil'!C23</f>
        <v>0</v>
      </c>
    </row>
    <row r="24" spans="1:9">
      <c r="A24" s="47" t="str">
        <f>'Deskripsi Detil'!A24</f>
        <v>A.1.3.1</v>
      </c>
      <c r="B24" s="48" t="str">
        <f>'Deskripsi Detil'!B24</f>
        <v>Biaya komunikasi dan pertemuan</v>
      </c>
      <c r="C24" s="18">
        <f>'Pengelolaan Detil'!C24/2</f>
        <v>6250000</v>
      </c>
      <c r="D24" s="18">
        <v>0</v>
      </c>
      <c r="E24" s="18">
        <f>'Pengelolaan Detil'!C24/2</f>
        <v>6250000</v>
      </c>
      <c r="F24" s="18">
        <v>0</v>
      </c>
      <c r="G24" s="18">
        <v>0</v>
      </c>
      <c r="H24" s="65">
        <f t="shared" ref="H24:H27" si="4">SUM(C24:G24)</f>
        <v>12500000</v>
      </c>
      <c r="I24" s="59">
        <f>H24-'Pengelolaan Detil'!C24</f>
        <v>0</v>
      </c>
    </row>
    <row r="25" spans="1:9" ht="26.4">
      <c r="A25" s="47" t="str">
        <f>'Deskripsi Detil'!A25</f>
        <v>A.1.3.2</v>
      </c>
      <c r="B25" s="48" t="str">
        <f>'Deskripsi Detil'!B25</f>
        <v>Biaya penyusunan paket sosialisasi dan kampanye</v>
      </c>
      <c r="C25" s="18">
        <f>'Pengelolaan Detil'!C25/2</f>
        <v>6250000</v>
      </c>
      <c r="D25" s="18">
        <v>0</v>
      </c>
      <c r="E25" s="18">
        <f>'Pengelolaan Detil'!C25/2</f>
        <v>6250000</v>
      </c>
      <c r="F25" s="18">
        <v>0</v>
      </c>
      <c r="G25" s="18">
        <v>0</v>
      </c>
      <c r="H25" s="65">
        <f t="shared" si="4"/>
        <v>12500000</v>
      </c>
      <c r="I25" s="59">
        <f>H25-'Pengelolaan Detil'!C25</f>
        <v>0</v>
      </c>
    </row>
    <row r="26" spans="1:9">
      <c r="A26" s="47" t="str">
        <f>'Deskripsi Detil'!A26</f>
        <v>A.1.3.3</v>
      </c>
      <c r="B26" s="48" t="str">
        <f>'Deskripsi Detil'!B26</f>
        <v>Biaya kunjungan</v>
      </c>
      <c r="C26" s="18">
        <f>'Pengelolaan Detil'!C26/2</f>
        <v>7500000</v>
      </c>
      <c r="D26" s="18">
        <v>0</v>
      </c>
      <c r="E26" s="18">
        <f>'Pengelolaan Detil'!C26/2</f>
        <v>7500000</v>
      </c>
      <c r="F26" s="18">
        <v>0</v>
      </c>
      <c r="G26" s="18">
        <v>0</v>
      </c>
      <c r="H26" s="65">
        <f t="shared" si="4"/>
        <v>15000000</v>
      </c>
      <c r="I26" s="59">
        <f>H26-'Pengelolaan Detil'!C26</f>
        <v>0</v>
      </c>
    </row>
    <row r="27" spans="1:9">
      <c r="A27" s="47" t="str">
        <f>'Deskripsi Detil'!A27</f>
        <v>A.1.3.4</v>
      </c>
      <c r="B27" s="48" t="str">
        <f>'Deskripsi Detil'!B27</f>
        <v>Biaya sosialisasi dan kmapanye lainnya</v>
      </c>
      <c r="C27" s="18">
        <f>'Pengelolaan Detil'!C27/2</f>
        <v>2500000</v>
      </c>
      <c r="D27" s="18">
        <v>0</v>
      </c>
      <c r="E27" s="18">
        <f>'Pengelolaan Detil'!C27/2</f>
        <v>2500000</v>
      </c>
      <c r="F27" s="18">
        <v>0</v>
      </c>
      <c r="G27" s="18">
        <v>0</v>
      </c>
      <c r="H27" s="65">
        <f t="shared" si="4"/>
        <v>5000000</v>
      </c>
      <c r="I27" s="59">
        <f>H27-'Pengelolaan Detil'!C27</f>
        <v>0</v>
      </c>
    </row>
    <row r="28" spans="1:9" s="45" customFormat="1">
      <c r="A28" s="24" t="str">
        <f>'Deskripsi Detil'!A28</f>
        <v>A.1.4</v>
      </c>
      <c r="B28" s="19" t="str">
        <f>'Deskripsi Detil'!B28</f>
        <v>Pembangunan infrastruktur utama</v>
      </c>
      <c r="C28" s="18"/>
      <c r="D28" s="18"/>
      <c r="E28" s="18"/>
      <c r="F28" s="18"/>
      <c r="G28" s="18"/>
      <c r="H28" s="65"/>
      <c r="I28" s="59">
        <f>H28-'Pengelolaan Detil'!C28</f>
        <v>0</v>
      </c>
    </row>
    <row r="29" spans="1:9">
      <c r="A29" s="25" t="str">
        <f>'Deskripsi Detil'!A29</f>
        <v>A.1.4.1</v>
      </c>
      <c r="B29" s="31" t="str">
        <f>'Deskripsi Detil'!B29</f>
        <v>Jalan</v>
      </c>
      <c r="C29" s="18">
        <f>'Pengelolaan Detil'!C29/2</f>
        <v>30000000</v>
      </c>
      <c r="D29" s="18">
        <f>'Pengelolaan Detil'!C29/2</f>
        <v>30000000</v>
      </c>
      <c r="E29" s="18">
        <v>0</v>
      </c>
      <c r="F29" s="18">
        <v>0</v>
      </c>
      <c r="G29" s="18">
        <v>0</v>
      </c>
      <c r="H29" s="65">
        <f t="shared" ref="H29:H35" si="5">SUM(C29:G29)</f>
        <v>60000000</v>
      </c>
      <c r="I29" s="59">
        <f>H29-'Pengelolaan Detil'!C29</f>
        <v>0</v>
      </c>
    </row>
    <row r="30" spans="1:9">
      <c r="A30" s="25" t="str">
        <f>'Deskripsi Detil'!A30</f>
        <v>A.1.4.2</v>
      </c>
      <c r="B30" s="31" t="str">
        <f>'Deskripsi Detil'!B30</f>
        <v>Patung dan pos portal</v>
      </c>
      <c r="C30" s="18">
        <v>0</v>
      </c>
      <c r="D30" s="18">
        <f>'Pengelolaan Detil'!C30</f>
        <v>10000000</v>
      </c>
      <c r="E30" s="18">
        <v>0</v>
      </c>
      <c r="F30" s="18">
        <v>0</v>
      </c>
      <c r="G30" s="18">
        <v>0</v>
      </c>
      <c r="H30" s="65">
        <f t="shared" si="5"/>
        <v>10000000</v>
      </c>
      <c r="I30" s="59">
        <f>H30-'Pengelolaan Detil'!C30</f>
        <v>0</v>
      </c>
    </row>
    <row r="31" spans="1:9">
      <c r="A31" s="25" t="str">
        <f>'Deskripsi Detil'!A31</f>
        <v>A.1.4.3</v>
      </c>
      <c r="B31" s="31" t="str">
        <f>'Deskripsi Detil'!B31</f>
        <v>Pusat koordinasi lapangan</v>
      </c>
      <c r="C31" s="18">
        <v>0</v>
      </c>
      <c r="D31" s="18">
        <f>'Pengelolaan Detil'!C31</f>
        <v>12000000</v>
      </c>
      <c r="E31" s="18">
        <v>0</v>
      </c>
      <c r="F31" s="18">
        <v>0</v>
      </c>
      <c r="G31" s="18">
        <v>0</v>
      </c>
      <c r="H31" s="65">
        <f t="shared" si="5"/>
        <v>12000000</v>
      </c>
      <c r="I31" s="59">
        <f>H31-'Pengelolaan Detil'!C31</f>
        <v>0</v>
      </c>
    </row>
    <row r="32" spans="1:9">
      <c r="A32" s="25" t="str">
        <f>'Deskripsi Detil'!A32</f>
        <v>A.1.4.4</v>
      </c>
      <c r="B32" s="31" t="str">
        <f>'Deskripsi Detil'!B32</f>
        <v>Jungle kabin</v>
      </c>
      <c r="C32" s="18">
        <v>0</v>
      </c>
      <c r="D32" s="18">
        <f>'Pengelolaan Detil'!C32</f>
        <v>30000000</v>
      </c>
      <c r="E32" s="18">
        <v>0</v>
      </c>
      <c r="F32" s="18">
        <v>0</v>
      </c>
      <c r="G32" s="18">
        <v>0</v>
      </c>
      <c r="H32" s="65">
        <f t="shared" si="5"/>
        <v>30000000</v>
      </c>
      <c r="I32" s="59">
        <f>H32-'Pengelolaan Detil'!C32</f>
        <v>0</v>
      </c>
    </row>
    <row r="33" spans="1:9">
      <c r="A33" s="25" t="str">
        <f>'Deskripsi Detil'!A33</f>
        <v>A.1.4.5</v>
      </c>
      <c r="B33" s="31" t="str">
        <f>'Deskripsi Detil'!B33</f>
        <v>Papan penunjuk kawasan wisata</v>
      </c>
      <c r="C33" s="18">
        <f>'Pengelolaan Detil'!C33</f>
        <v>15000000</v>
      </c>
      <c r="D33" s="18">
        <v>0</v>
      </c>
      <c r="E33" s="18">
        <v>0</v>
      </c>
      <c r="F33" s="18">
        <v>0</v>
      </c>
      <c r="G33" s="18">
        <v>0</v>
      </c>
      <c r="H33" s="65">
        <f t="shared" si="5"/>
        <v>15000000</v>
      </c>
      <c r="I33" s="59">
        <f>H33-'Pengelolaan Detil'!C33</f>
        <v>0</v>
      </c>
    </row>
    <row r="34" spans="1:9">
      <c r="A34" s="25" t="str">
        <f>'Deskripsi Detil'!A34</f>
        <v>A.1.4.6</v>
      </c>
      <c r="B34" s="31" t="str">
        <f>'Deskripsi Detil'!B34</f>
        <v>Infrastruktur dasar lainnya</v>
      </c>
      <c r="C34" s="18">
        <v>0</v>
      </c>
      <c r="D34" s="18">
        <v>0</v>
      </c>
      <c r="E34" s="18">
        <v>0</v>
      </c>
      <c r="F34" s="18">
        <v>0</v>
      </c>
      <c r="G34" s="18">
        <f>'Pengelolaan Detil'!C34</f>
        <v>100000000</v>
      </c>
      <c r="H34" s="65">
        <f t="shared" si="5"/>
        <v>100000000</v>
      </c>
      <c r="I34" s="59">
        <f>H34-'Pengelolaan Detil'!C34</f>
        <v>0</v>
      </c>
    </row>
    <row r="35" spans="1:9">
      <c r="A35" s="47" t="str">
        <f>'Deskripsi Detil'!A35</f>
        <v>A.1.4.7</v>
      </c>
      <c r="B35" s="48" t="str">
        <f>'Deskripsi Detil'!B35</f>
        <v>Biaya perawatan infrastruktur utama</v>
      </c>
      <c r="C35" s="18">
        <v>0</v>
      </c>
      <c r="D35" s="18">
        <v>0</v>
      </c>
      <c r="E35" s="18">
        <v>0</v>
      </c>
      <c r="F35" s="18">
        <v>0</v>
      </c>
      <c r="G35" s="18">
        <f>'Pengelolaan Detil'!C35</f>
        <v>50000000</v>
      </c>
      <c r="H35" s="65">
        <f t="shared" si="5"/>
        <v>50000000</v>
      </c>
      <c r="I35" s="59">
        <f>H35-'Pengelolaan Detil'!C35</f>
        <v>0</v>
      </c>
    </row>
    <row r="36" spans="1:9">
      <c r="A36" s="50"/>
      <c r="B36" s="34" t="str">
        <f>'Deskripsi Detil'!B36</f>
        <v>Sub Total A.1.</v>
      </c>
      <c r="C36" s="46">
        <f>SUM(C9:C35)</f>
        <v>792500000</v>
      </c>
      <c r="D36" s="46">
        <f t="shared" ref="D36:H36" si="6">SUM(D9:D35)</f>
        <v>82000000</v>
      </c>
      <c r="E36" s="46">
        <f t="shared" si="6"/>
        <v>362500000</v>
      </c>
      <c r="F36" s="46">
        <f t="shared" si="6"/>
        <v>0</v>
      </c>
      <c r="G36" s="46">
        <f t="shared" ref="G36" si="7">SUM(G9:G35)</f>
        <v>150000000</v>
      </c>
      <c r="H36" s="46">
        <f t="shared" si="6"/>
        <v>1387000000</v>
      </c>
      <c r="I36" s="59">
        <f>H36-'Pengelolaan Detil'!C36</f>
        <v>0</v>
      </c>
    </row>
    <row r="37" spans="1:9" ht="26.4">
      <c r="A37" s="36" t="str">
        <f>'Deskripsi Detil'!A37</f>
        <v>A.2.</v>
      </c>
      <c r="B37" s="37" t="str">
        <f>'Deskripsi Detil'!B37</f>
        <v>Pelestarian Peran dan Fungsi Kawasan Hutan Lindung</v>
      </c>
      <c r="C37" s="38"/>
      <c r="D37" s="38"/>
      <c r="E37" s="38"/>
      <c r="F37" s="38"/>
      <c r="G37" s="38"/>
      <c r="H37" s="64"/>
      <c r="I37" s="59">
        <f>H37-'Pengelolaan Detil'!C37</f>
        <v>0</v>
      </c>
    </row>
    <row r="38" spans="1:9" s="45" customFormat="1">
      <c r="A38" s="24" t="str">
        <f>'Deskripsi Detil'!A38</f>
        <v>A.2.1</v>
      </c>
      <c r="B38" s="19" t="str">
        <f>'Deskripsi Detil'!B38</f>
        <v xml:space="preserve">Pemetaan dan penataan fungsi kawasan </v>
      </c>
      <c r="C38" s="18"/>
      <c r="D38" s="18"/>
      <c r="E38" s="18"/>
      <c r="F38" s="18"/>
      <c r="G38" s="18"/>
      <c r="H38" s="65"/>
      <c r="I38" s="59">
        <f>H38-'Pengelolaan Detil'!C38</f>
        <v>0</v>
      </c>
    </row>
    <row r="39" spans="1:9">
      <c r="A39" s="25" t="str">
        <f>'Deskripsi Detil'!A39</f>
        <v>A.2.1.1</v>
      </c>
      <c r="B39" s="31" t="str">
        <f>'Deskripsi Detil'!B39</f>
        <v>Biaya persiapan</v>
      </c>
      <c r="C39" s="18">
        <v>0</v>
      </c>
      <c r="D39" s="18">
        <v>0</v>
      </c>
      <c r="E39" s="18">
        <v>0</v>
      </c>
      <c r="F39" s="18">
        <v>0</v>
      </c>
      <c r="G39" s="18">
        <f>'Pengelolaan Detil'!C39</f>
        <v>25000000</v>
      </c>
      <c r="H39" s="65">
        <f t="shared" ref="H39:H40" si="8">SUM(C39:G39)</f>
        <v>25000000</v>
      </c>
      <c r="I39" s="59">
        <f>H39-'Pengelolaan Detil'!C39</f>
        <v>0</v>
      </c>
    </row>
    <row r="40" spans="1:9">
      <c r="A40" s="25" t="str">
        <f>'Deskripsi Detil'!A40</f>
        <v>A.2.1.2</v>
      </c>
      <c r="B40" s="31" t="str">
        <f>'Deskripsi Detil'!B40</f>
        <v>Biaya pemetaan fungsi kawasan</v>
      </c>
      <c r="C40" s="18">
        <v>0</v>
      </c>
      <c r="D40" s="18">
        <v>0</v>
      </c>
      <c r="E40" s="18">
        <v>0</v>
      </c>
      <c r="F40" s="18">
        <v>0</v>
      </c>
      <c r="G40" s="18">
        <f>'Pengelolaan Detil'!C40</f>
        <v>35000000</v>
      </c>
      <c r="H40" s="65">
        <f t="shared" si="8"/>
        <v>35000000</v>
      </c>
      <c r="I40" s="59">
        <f>H40-'Pengelolaan Detil'!C40</f>
        <v>0</v>
      </c>
    </row>
    <row r="41" spans="1:9" s="45" customFormat="1" ht="26.4">
      <c r="A41" s="24" t="str">
        <f>'Deskripsi Detil'!A41</f>
        <v>A.2.2</v>
      </c>
      <c r="B41" s="19" t="str">
        <f>'Deskripsi Detil'!B41</f>
        <v xml:space="preserve">Identifikasi potensi dan penetapan kawasan/zonasi pemanfaatan </v>
      </c>
      <c r="C41" s="18"/>
      <c r="D41" s="18"/>
      <c r="E41" s="18"/>
      <c r="F41" s="18"/>
      <c r="G41" s="18"/>
      <c r="H41" s="65"/>
      <c r="I41" s="59">
        <f>H41-'Pengelolaan Detil'!C41</f>
        <v>0</v>
      </c>
    </row>
    <row r="42" spans="1:9">
      <c r="A42" s="25" t="str">
        <f>'Deskripsi Detil'!A42</f>
        <v>A.2.2.1</v>
      </c>
      <c r="B42" s="31" t="str">
        <f>'Deskripsi Detil'!B42</f>
        <v>Biaya kajian potensi dan studi kelayakan</v>
      </c>
      <c r="C42" s="18">
        <v>0</v>
      </c>
      <c r="D42" s="18">
        <v>0</v>
      </c>
      <c r="E42" s="18">
        <f>'Pengelolaan Detil'!C42</f>
        <v>25000000</v>
      </c>
      <c r="F42" s="18">
        <v>0</v>
      </c>
      <c r="G42" s="18">
        <v>0</v>
      </c>
      <c r="H42" s="65">
        <f t="shared" ref="H42:H44" si="9">SUM(C42:G42)</f>
        <v>25000000</v>
      </c>
      <c r="I42" s="59">
        <f>H42-'Pengelolaan Detil'!C42</f>
        <v>0</v>
      </c>
    </row>
    <row r="43" spans="1:9" ht="26.4">
      <c r="A43" s="25" t="str">
        <f>'Deskripsi Detil'!A43</f>
        <v>A.2.2.2</v>
      </c>
      <c r="B43" s="31" t="str">
        <f>'Deskripsi Detil'!B43</f>
        <v>Biaya pengembangan konsep tata kelola per fungsi kawasan</v>
      </c>
      <c r="C43" s="18">
        <v>0</v>
      </c>
      <c r="D43" s="18">
        <v>0</v>
      </c>
      <c r="E43" s="18">
        <v>0</v>
      </c>
      <c r="F43" s="18">
        <v>0</v>
      </c>
      <c r="G43" s="18">
        <v>0</v>
      </c>
      <c r="H43" s="65">
        <f t="shared" si="9"/>
        <v>0</v>
      </c>
      <c r="I43" s="59">
        <f>H43-'Pengelolaan Detil'!C43</f>
        <v>0</v>
      </c>
    </row>
    <row r="44" spans="1:9" ht="26.4">
      <c r="A44" s="25" t="str">
        <f>'Deskripsi Detil'!A44</f>
        <v>A.2.2.3</v>
      </c>
      <c r="B44" s="31" t="str">
        <f>'Deskripsi Detil'!B44</f>
        <v>Biaya pertemuan dan biaya penetapan zonasi lainnya</v>
      </c>
      <c r="C44" s="18">
        <v>0</v>
      </c>
      <c r="D44" s="18">
        <v>0</v>
      </c>
      <c r="E44" s="18">
        <f>'Pengelolaan Detil'!C44</f>
        <v>5000000</v>
      </c>
      <c r="F44" s="18">
        <v>0</v>
      </c>
      <c r="G44" s="18">
        <v>0</v>
      </c>
      <c r="H44" s="65">
        <f t="shared" si="9"/>
        <v>5000000</v>
      </c>
      <c r="I44" s="59">
        <f>H44-'Pengelolaan Detil'!C44</f>
        <v>0</v>
      </c>
    </row>
    <row r="45" spans="1:9" s="45" customFormat="1" ht="26.4">
      <c r="A45" s="24" t="str">
        <f>'Deskripsi Detil'!A45</f>
        <v>A.2.3</v>
      </c>
      <c r="B45" s="19" t="str">
        <f>'Deskripsi Detil'!B45</f>
        <v>Survey, monitoring, penelitian dan pendidikan</v>
      </c>
      <c r="C45" s="18"/>
      <c r="D45" s="18"/>
      <c r="E45" s="18"/>
      <c r="F45" s="18"/>
      <c r="G45" s="18"/>
      <c r="H45" s="65"/>
      <c r="I45" s="59">
        <f>H45-'Pengelolaan Detil'!C45</f>
        <v>0</v>
      </c>
    </row>
    <row r="46" spans="1:9" ht="26.4">
      <c r="A46" s="25" t="str">
        <f>'Deskripsi Detil'!A46</f>
        <v>A.2.3.1</v>
      </c>
      <c r="B46" s="31" t="str">
        <f>'Deskripsi Detil'!B46</f>
        <v>Biaya pengembangan aturan, prosedur dan protokol</v>
      </c>
      <c r="C46" s="18">
        <v>0</v>
      </c>
      <c r="D46" s="18">
        <v>0</v>
      </c>
      <c r="E46" s="18">
        <v>0</v>
      </c>
      <c r="F46" s="18">
        <v>0</v>
      </c>
      <c r="G46" s="18">
        <f>'Pengelolaan Detil'!C46</f>
        <v>25000000</v>
      </c>
      <c r="H46" s="65">
        <f t="shared" ref="H46:H49" si="10">SUM(C46:G46)</f>
        <v>25000000</v>
      </c>
      <c r="I46" s="59">
        <f>H46-'Pengelolaan Detil'!C46</f>
        <v>0</v>
      </c>
    </row>
    <row r="47" spans="1:9" ht="39.6">
      <c r="A47" s="25" t="str">
        <f>'Deskripsi Detil'!A47</f>
        <v>A.2.3.2</v>
      </c>
      <c r="B47" s="31" t="str">
        <f>'Deskripsi Detil'!B47</f>
        <v>Biaya survey dan monitoring keanekaragaman hayati dan fungsi lingkungan kawasan reguler</v>
      </c>
      <c r="C47" s="18">
        <v>0</v>
      </c>
      <c r="D47" s="18">
        <v>0</v>
      </c>
      <c r="E47" s="18">
        <v>0</v>
      </c>
      <c r="F47" s="18">
        <v>0</v>
      </c>
      <c r="G47" s="18">
        <f>'Pengelolaan Detil'!C47</f>
        <v>65000000</v>
      </c>
      <c r="H47" s="65">
        <f t="shared" si="10"/>
        <v>65000000</v>
      </c>
      <c r="I47" s="59">
        <f>H47-'Pengelolaan Detil'!C47</f>
        <v>0</v>
      </c>
    </row>
    <row r="48" spans="1:9">
      <c r="A48" s="25" t="str">
        <f>'Deskripsi Detil'!A48</f>
        <v>A.2.3.3</v>
      </c>
      <c r="B48" s="31" t="str">
        <f>'Deskripsi Detil'!B48</f>
        <v>Biaya pengelolaan data dan informasi</v>
      </c>
      <c r="C48" s="18">
        <v>0</v>
      </c>
      <c r="D48" s="18">
        <v>0</v>
      </c>
      <c r="E48" s="18">
        <v>0</v>
      </c>
      <c r="F48" s="18">
        <v>0</v>
      </c>
      <c r="G48" s="18">
        <f>'Pengelolaan Detil'!C48</f>
        <v>30000000</v>
      </c>
      <c r="H48" s="65">
        <f t="shared" si="10"/>
        <v>30000000</v>
      </c>
      <c r="I48" s="59">
        <f>H48-'Pengelolaan Detil'!C48</f>
        <v>0</v>
      </c>
    </row>
    <row r="49" spans="1:9" ht="26.4">
      <c r="A49" s="25" t="str">
        <f>'Deskripsi Detil'!A49</f>
        <v>A.2.3.4</v>
      </c>
      <c r="B49" s="31" t="str">
        <f>'Deskripsi Detil'!B49</f>
        <v>Biaya kerjasama penelitian dan pendidikan</v>
      </c>
      <c r="C49" s="18">
        <v>0</v>
      </c>
      <c r="D49" s="18">
        <v>0</v>
      </c>
      <c r="E49" s="18">
        <v>0</v>
      </c>
      <c r="F49" s="18">
        <v>0</v>
      </c>
      <c r="G49" s="18">
        <f>'Pengelolaan Detil'!C49</f>
        <v>100000000</v>
      </c>
      <c r="H49" s="65">
        <f t="shared" si="10"/>
        <v>100000000</v>
      </c>
      <c r="I49" s="59">
        <f>H49-'Pengelolaan Detil'!C49</f>
        <v>0</v>
      </c>
    </row>
    <row r="50" spans="1:9">
      <c r="A50" s="24" t="str">
        <f>'Deskripsi Detil'!A50</f>
        <v>A.2.4</v>
      </c>
      <c r="B50" s="19" t="str">
        <f>'Deskripsi Detil'!B50</f>
        <v>Rehabilitasi dan restorasi kawasan</v>
      </c>
      <c r="C50" s="35"/>
      <c r="D50" s="35"/>
      <c r="E50" s="35"/>
      <c r="F50" s="35"/>
      <c r="G50" s="35"/>
      <c r="H50" s="61"/>
      <c r="I50" s="59">
        <f>H50-'Pengelolaan Detil'!C50</f>
        <v>0</v>
      </c>
    </row>
    <row r="51" spans="1:9">
      <c r="A51" s="25" t="str">
        <f>'Deskripsi Detil'!A51</f>
        <v>A.2.4.1</v>
      </c>
      <c r="B51" s="31" t="str">
        <f>'Deskripsi Detil'!B51</f>
        <v>Biaya pengembangan bank benih</v>
      </c>
      <c r="C51" s="18">
        <v>0</v>
      </c>
      <c r="D51" s="18">
        <f>'Pengelolaan Detil'!C51/2</f>
        <v>16000000</v>
      </c>
      <c r="E51" s="18">
        <f>'Pengelolaan Detil'!C51/2</f>
        <v>16000000</v>
      </c>
      <c r="F51" s="18">
        <v>0</v>
      </c>
      <c r="G51" s="18">
        <v>0</v>
      </c>
      <c r="H51" s="65">
        <f t="shared" ref="H51:H54" si="11">SUM(C51:G51)</f>
        <v>32000000</v>
      </c>
      <c r="I51" s="59">
        <f>H51-'Pengelolaan Detil'!C51</f>
        <v>0</v>
      </c>
    </row>
    <row r="52" spans="1:9" ht="26.4">
      <c r="A52" s="25" t="str">
        <f>'Deskripsi Detil'!A52</f>
        <v>A.2.4.2</v>
      </c>
      <c r="B52" s="31" t="str">
        <f>'Deskripsi Detil'!B52</f>
        <v>Biaya penanaman, pengayaan dan pemeliharaan</v>
      </c>
      <c r="C52" s="18">
        <v>0</v>
      </c>
      <c r="D52" s="18">
        <v>0</v>
      </c>
      <c r="E52" s="18">
        <v>0</v>
      </c>
      <c r="F52" s="18">
        <v>0</v>
      </c>
      <c r="G52" s="18">
        <f>'Pengelolaan Detil'!C52</f>
        <v>50000000</v>
      </c>
      <c r="H52" s="65">
        <f t="shared" si="11"/>
        <v>50000000</v>
      </c>
      <c r="I52" s="59">
        <f>H52-'Pengelolaan Detil'!C52</f>
        <v>0</v>
      </c>
    </row>
    <row r="53" spans="1:9" ht="26.4">
      <c r="A53" s="25" t="str">
        <f>'Deskripsi Detil'!A53</f>
        <v>A.2.4.3</v>
      </c>
      <c r="B53" s="31" t="str">
        <f>'Deskripsi Detil'!B53</f>
        <v>Biaya pengembangan agroforestry dan pengelolaan hutan berbasis masyarakat</v>
      </c>
      <c r="C53" s="18">
        <v>0</v>
      </c>
      <c r="D53" s="18">
        <v>0</v>
      </c>
      <c r="E53" s="18">
        <v>0</v>
      </c>
      <c r="F53" s="18">
        <v>0</v>
      </c>
      <c r="G53" s="18">
        <f>'Pengelolaan Detil'!C53</f>
        <v>75000000</v>
      </c>
      <c r="H53" s="65">
        <f t="shared" si="11"/>
        <v>75000000</v>
      </c>
      <c r="I53" s="59">
        <f>H53-'Pengelolaan Detil'!C53</f>
        <v>0</v>
      </c>
    </row>
    <row r="54" spans="1:9">
      <c r="A54" s="25" t="str">
        <f>'Deskripsi Detil'!A54</f>
        <v>A.2.4.4</v>
      </c>
      <c r="B54" s="31" t="str">
        <f>'Deskripsi Detil'!B54</f>
        <v>Biaya rehabilitasi dan restorasi lainnya</v>
      </c>
      <c r="C54" s="18">
        <v>0</v>
      </c>
      <c r="D54" s="18">
        <v>0</v>
      </c>
      <c r="E54" s="18">
        <v>0</v>
      </c>
      <c r="F54" s="18">
        <v>0</v>
      </c>
      <c r="G54" s="18">
        <f>'Pengelolaan Detil'!C54</f>
        <v>25000000</v>
      </c>
      <c r="H54" s="65">
        <f t="shared" si="11"/>
        <v>25000000</v>
      </c>
      <c r="I54" s="59">
        <f>H54-'Pengelolaan Detil'!C54</f>
        <v>0</v>
      </c>
    </row>
    <row r="55" spans="1:9" s="45" customFormat="1">
      <c r="A55" s="24" t="str">
        <f>'Deskripsi Detil'!A55</f>
        <v>A.2.5</v>
      </c>
      <c r="B55" s="19" t="str">
        <f>'Deskripsi Detil'!B55</f>
        <v>Pembangunan infrastruktur pendukung</v>
      </c>
      <c r="C55" s="18"/>
      <c r="D55" s="18"/>
      <c r="E55" s="18"/>
      <c r="F55" s="18"/>
      <c r="G55" s="18"/>
      <c r="H55" s="65"/>
      <c r="I55" s="59">
        <f>H55-'Pengelolaan Detil'!C55</f>
        <v>0</v>
      </c>
    </row>
    <row r="56" spans="1:9">
      <c r="A56" s="25" t="str">
        <f>'Deskripsi Detil'!A56</f>
        <v>A.2.5.1</v>
      </c>
      <c r="B56" s="31" t="str">
        <f>'Deskripsi Detil'!B56</f>
        <v>Jalan track dan jembatan gantung</v>
      </c>
      <c r="C56" s="18">
        <v>0</v>
      </c>
      <c r="D56" s="18">
        <v>0</v>
      </c>
      <c r="E56" s="18">
        <v>0</v>
      </c>
      <c r="F56" s="18">
        <v>0</v>
      </c>
      <c r="G56" s="18">
        <f>'Pengelolaan Detil'!C56</f>
        <v>20000000</v>
      </c>
      <c r="H56" s="65">
        <f t="shared" ref="H56:H60" si="12">SUM(C56:G56)</f>
        <v>20000000</v>
      </c>
      <c r="I56" s="59">
        <f>H56-'Pengelolaan Detil'!C56</f>
        <v>0</v>
      </c>
    </row>
    <row r="57" spans="1:9">
      <c r="A57" s="25" t="str">
        <f>'Deskripsi Detil'!A57</f>
        <v>A.2.5.2</v>
      </c>
      <c r="B57" s="31" t="str">
        <f>'Deskripsi Detil'!B57</f>
        <v>Menara pandang/pantau</v>
      </c>
      <c r="C57" s="18">
        <v>0</v>
      </c>
      <c r="D57" s="18">
        <v>0</v>
      </c>
      <c r="E57" s="18">
        <v>0</v>
      </c>
      <c r="F57" s="18">
        <v>0</v>
      </c>
      <c r="G57" s="18">
        <f>'Pengelolaan Detil'!C57</f>
        <v>15000000</v>
      </c>
      <c r="H57" s="65">
        <f t="shared" si="12"/>
        <v>15000000</v>
      </c>
      <c r="I57" s="59">
        <f>H57-'Pengelolaan Detil'!C57</f>
        <v>0</v>
      </c>
    </row>
    <row r="58" spans="1:9">
      <c r="A58" s="25" t="str">
        <f>'Deskripsi Detil'!A58</f>
        <v>A.2.5.3</v>
      </c>
      <c r="B58" s="31" t="str">
        <f>'Deskripsi Detil'!B58</f>
        <v>Stasiun riset</v>
      </c>
      <c r="C58" s="18">
        <v>0</v>
      </c>
      <c r="D58" s="18">
        <v>0</v>
      </c>
      <c r="E58" s="18">
        <v>0</v>
      </c>
      <c r="F58" s="18">
        <v>0</v>
      </c>
      <c r="G58" s="18">
        <f>'Pengelolaan Detil'!C58</f>
        <v>25000000</v>
      </c>
      <c r="H58" s="65">
        <f t="shared" si="12"/>
        <v>25000000</v>
      </c>
      <c r="I58" s="59">
        <f>H58-'Pengelolaan Detil'!C58</f>
        <v>0</v>
      </c>
    </row>
    <row r="59" spans="1:9" ht="26.4">
      <c r="A59" s="25" t="str">
        <f>'Deskripsi Detil'!A59</f>
        <v>A.2.5.4</v>
      </c>
      <c r="B59" s="31" t="str">
        <f>'Deskripsi Detil'!B59</f>
        <v>Infrastruktur dan fasilitas pendukung lainnya</v>
      </c>
      <c r="C59" s="18">
        <v>0</v>
      </c>
      <c r="D59" s="18">
        <v>0</v>
      </c>
      <c r="E59" s="18">
        <v>0</v>
      </c>
      <c r="F59" s="18">
        <v>0</v>
      </c>
      <c r="G59" s="18">
        <f>'Pengelolaan Detil'!C59</f>
        <v>50000000</v>
      </c>
      <c r="H59" s="65">
        <f t="shared" si="12"/>
        <v>50000000</v>
      </c>
      <c r="I59" s="59">
        <f>H59-'Pengelolaan Detil'!C59</f>
        <v>0</v>
      </c>
    </row>
    <row r="60" spans="1:9">
      <c r="A60" s="25" t="str">
        <f>'Deskripsi Detil'!A60</f>
        <v>A.2.5.5</v>
      </c>
      <c r="B60" s="31" t="str">
        <f>'Deskripsi Detil'!B60</f>
        <v>Biaya perawatan infrastruktur pendukung</v>
      </c>
      <c r="C60" s="18">
        <v>0</v>
      </c>
      <c r="D60" s="18">
        <v>0</v>
      </c>
      <c r="E60" s="18">
        <v>0</v>
      </c>
      <c r="F60" s="18">
        <v>0</v>
      </c>
      <c r="G60" s="18">
        <f>'Pengelolaan Detil'!C60</f>
        <v>25000000</v>
      </c>
      <c r="H60" s="65">
        <f t="shared" si="12"/>
        <v>25000000</v>
      </c>
      <c r="I60" s="59">
        <f>H60-'Pengelolaan Detil'!C60</f>
        <v>0</v>
      </c>
    </row>
    <row r="61" spans="1:9">
      <c r="A61" s="50"/>
      <c r="B61" s="34" t="str">
        <f>'Deskripsi Detil'!B61</f>
        <v>Sub Total A.2.</v>
      </c>
      <c r="C61" s="46">
        <f>SUM(C38:C60)</f>
        <v>0</v>
      </c>
      <c r="D61" s="46">
        <f t="shared" ref="D61:H61" si="13">SUM(D38:D60)</f>
        <v>16000000</v>
      </c>
      <c r="E61" s="46">
        <f t="shared" si="13"/>
        <v>46000000</v>
      </c>
      <c r="F61" s="46">
        <f t="shared" si="13"/>
        <v>0</v>
      </c>
      <c r="G61" s="46">
        <f t="shared" si="13"/>
        <v>565000000</v>
      </c>
      <c r="H61" s="46">
        <f t="shared" si="13"/>
        <v>627000000</v>
      </c>
      <c r="I61" s="59">
        <f>H61-'Pengelolaan Detil'!C61</f>
        <v>0</v>
      </c>
    </row>
    <row r="62" spans="1:9" ht="26.4">
      <c r="A62" s="36" t="str">
        <f>'Deskripsi Detil'!A62</f>
        <v>A.3.</v>
      </c>
      <c r="B62" s="37" t="str">
        <f>'Deskripsi Detil'!B62</f>
        <v xml:space="preserve">Pemberdayaan dan Penguatan Kelembagaan Masyarakat Adat </v>
      </c>
      <c r="C62" s="38"/>
      <c r="D62" s="38"/>
      <c r="E62" s="38"/>
      <c r="F62" s="38"/>
      <c r="G62" s="38"/>
      <c r="H62" s="64"/>
      <c r="I62" s="59">
        <f>H62-'Pengelolaan Detil'!C62</f>
        <v>0</v>
      </c>
    </row>
    <row r="63" spans="1:9" s="45" customFormat="1">
      <c r="A63" s="24" t="str">
        <f>'Deskripsi Detil'!A63</f>
        <v>A.3.1</v>
      </c>
      <c r="B63" s="19" t="str">
        <f>'Deskripsi Detil'!B63</f>
        <v>Penguatan lembaga adat</v>
      </c>
      <c r="C63" s="18"/>
      <c r="D63" s="18"/>
      <c r="E63" s="18"/>
      <c r="F63" s="18"/>
      <c r="G63" s="18"/>
      <c r="H63" s="65"/>
      <c r="I63" s="59">
        <f>H63-'Pengelolaan Detil'!C63</f>
        <v>0</v>
      </c>
    </row>
    <row r="64" spans="1:9">
      <c r="A64" s="25" t="str">
        <f>'Deskripsi Detil'!A64</f>
        <v>A.3.1.1</v>
      </c>
      <c r="B64" s="31" t="str">
        <f>'Deskripsi Detil'!B64</f>
        <v>Biaya kesekretariatan lembaga</v>
      </c>
      <c r="C64" s="18">
        <v>0</v>
      </c>
      <c r="D64" s="18">
        <v>0</v>
      </c>
      <c r="E64" s="18">
        <f>'Pengelolaan Detil'!C64/2</f>
        <v>24000000</v>
      </c>
      <c r="F64" s="18">
        <f>'Pengelolaan Detil'!C64/2</f>
        <v>24000000</v>
      </c>
      <c r="G64" s="18">
        <v>0</v>
      </c>
      <c r="H64" s="65">
        <f t="shared" ref="H64:H67" si="14">SUM(C64:G64)</f>
        <v>48000000</v>
      </c>
      <c r="I64" s="59">
        <f>H64-'Pengelolaan Detil'!C64</f>
        <v>0</v>
      </c>
    </row>
    <row r="65" spans="1:9" ht="26.4">
      <c r="A65" s="25" t="str">
        <f>'Deskripsi Detil'!A65</f>
        <v>A.3.1.2</v>
      </c>
      <c r="B65" s="31" t="str">
        <f>'Deskripsi Detil'!B65</f>
        <v>Biaya pengembangan sistem tata kelola dan peningkatan kapasitas SDM</v>
      </c>
      <c r="C65" s="18">
        <v>0</v>
      </c>
      <c r="D65" s="18">
        <v>0</v>
      </c>
      <c r="E65" s="18">
        <f>'Pengelolaan Detil'!C65</f>
        <v>15000000</v>
      </c>
      <c r="F65" s="18">
        <v>0</v>
      </c>
      <c r="G65" s="18">
        <v>0</v>
      </c>
      <c r="H65" s="65">
        <f t="shared" si="14"/>
        <v>15000000</v>
      </c>
      <c r="I65" s="59">
        <f>H65-'Pengelolaan Detil'!C65</f>
        <v>0</v>
      </c>
    </row>
    <row r="66" spans="1:9">
      <c r="A66" s="25" t="str">
        <f>'Deskripsi Detil'!A66</f>
        <v>A.3.1.3</v>
      </c>
      <c r="B66" s="31" t="str">
        <f>'Deskripsi Detil'!B66</f>
        <v>Biaya pertemuan dan kongres adat</v>
      </c>
      <c r="C66" s="18">
        <v>0</v>
      </c>
      <c r="D66" s="18">
        <v>0</v>
      </c>
      <c r="E66" s="18">
        <f>'Pengelolaan Detil'!C66/2</f>
        <v>17500000</v>
      </c>
      <c r="F66" s="18">
        <f>'Pengelolaan Detil'!C66/2</f>
        <v>17500000</v>
      </c>
      <c r="G66" s="18">
        <v>0</v>
      </c>
      <c r="H66" s="65">
        <f t="shared" si="14"/>
        <v>35000000</v>
      </c>
      <c r="I66" s="59">
        <f>H66-'Pengelolaan Detil'!C66</f>
        <v>0</v>
      </c>
    </row>
    <row r="67" spans="1:9" ht="26.4">
      <c r="A67" s="25" t="str">
        <f>'Deskripsi Detil'!A67</f>
        <v>A.3.1.4</v>
      </c>
      <c r="B67" s="31" t="str">
        <f>'Deskripsi Detil'!B67</f>
        <v>Biaya kerjasama dan kemitraan lembaga adat</v>
      </c>
      <c r="C67" s="18">
        <v>0</v>
      </c>
      <c r="D67" s="18">
        <v>0</v>
      </c>
      <c r="E67" s="18">
        <f>'Pengelolaan Detil'!C67/2</f>
        <v>7500000</v>
      </c>
      <c r="F67" s="18">
        <f>'Pengelolaan Detil'!C67/2</f>
        <v>7500000</v>
      </c>
      <c r="G67" s="18">
        <v>0</v>
      </c>
      <c r="H67" s="65">
        <f t="shared" si="14"/>
        <v>15000000</v>
      </c>
      <c r="I67" s="59">
        <f>H67-'Pengelolaan Detil'!C67</f>
        <v>0</v>
      </c>
    </row>
    <row r="68" spans="1:9" s="45" customFormat="1" ht="26.4">
      <c r="A68" s="24" t="str">
        <f>'Deskripsi Detil'!A68</f>
        <v>A.3.2</v>
      </c>
      <c r="B68" s="19" t="str">
        <f>'Deskripsi Detil'!B68</f>
        <v>Peningkatan kapasitas sumber daya manusia masyarakat adat</v>
      </c>
      <c r="C68" s="18"/>
      <c r="D68" s="18"/>
      <c r="E68" s="18"/>
      <c r="F68" s="18"/>
      <c r="G68" s="18"/>
      <c r="H68" s="65"/>
      <c r="I68" s="59">
        <f>H68-'Pengelolaan Detil'!C68</f>
        <v>0</v>
      </c>
    </row>
    <row r="69" spans="1:9">
      <c r="A69" s="25" t="str">
        <f>'Deskripsi Detil'!A69</f>
        <v>A.3.2.1</v>
      </c>
      <c r="B69" s="31" t="str">
        <f>'Deskripsi Detil'!B69</f>
        <v>Biaya pelatihan dan magang</v>
      </c>
      <c r="C69" s="18">
        <v>0</v>
      </c>
      <c r="D69" s="18">
        <f>'Pengelolaan Detil'!C69/2</f>
        <v>32500000</v>
      </c>
      <c r="E69" s="18">
        <v>0</v>
      </c>
      <c r="F69" s="18">
        <v>0</v>
      </c>
      <c r="G69" s="18">
        <f>'Pengelolaan Detil'!C69/2</f>
        <v>32500000</v>
      </c>
      <c r="H69" s="65">
        <f t="shared" ref="H69:H72" si="15">SUM(C69:G69)</f>
        <v>65000000</v>
      </c>
      <c r="I69" s="59">
        <f>H69-'Pengelolaan Detil'!C69</f>
        <v>0</v>
      </c>
    </row>
    <row r="70" spans="1:9">
      <c r="A70" s="25" t="str">
        <f>'Deskripsi Detil'!A70</f>
        <v>A.3.2.2</v>
      </c>
      <c r="B70" s="31" t="str">
        <f>'Deskripsi Detil'!B70</f>
        <v>Dukungan pendidikan formal (beasiswa)</v>
      </c>
      <c r="C70" s="18">
        <v>0</v>
      </c>
      <c r="D70" s="18">
        <f>'Pengelolaan Detil'!C70/2</f>
        <v>22500000</v>
      </c>
      <c r="E70" s="18">
        <v>0</v>
      </c>
      <c r="F70" s="18">
        <v>0</v>
      </c>
      <c r="G70" s="18">
        <f>'Pengelolaan Detil'!C70/2</f>
        <v>22500000</v>
      </c>
      <c r="H70" s="65">
        <f t="shared" si="15"/>
        <v>45000000</v>
      </c>
      <c r="I70" s="59">
        <f>H70-'Pengelolaan Detil'!C70</f>
        <v>0</v>
      </c>
    </row>
    <row r="71" spans="1:9">
      <c r="A71" s="25" t="str">
        <f>'Deskripsi Detil'!A71</f>
        <v>A.3.2.3</v>
      </c>
      <c r="B71" s="31" t="str">
        <f>'Deskripsi Detil'!B71</f>
        <v>Dukungan pendidikan non formal</v>
      </c>
      <c r="C71" s="18">
        <v>0</v>
      </c>
      <c r="D71" s="18">
        <f>'Pengelolaan Detil'!C71/2</f>
        <v>22500000</v>
      </c>
      <c r="E71" s="18">
        <v>0</v>
      </c>
      <c r="F71" s="18">
        <v>0</v>
      </c>
      <c r="G71" s="18">
        <f>'Pengelolaan Detil'!C71/2</f>
        <v>22500000</v>
      </c>
      <c r="H71" s="65">
        <f t="shared" si="15"/>
        <v>45000000</v>
      </c>
      <c r="I71" s="59">
        <f>H71-'Pengelolaan Detil'!C71</f>
        <v>0</v>
      </c>
    </row>
    <row r="72" spans="1:9" ht="26.4">
      <c r="A72" s="25" t="str">
        <f>'Deskripsi Detil'!A72</f>
        <v>A.3.2.4</v>
      </c>
      <c r="B72" s="31" t="str">
        <f>'Deskripsi Detil'!B72</f>
        <v>Pengembangan dana pendidikan masyarakat adat yang berkelanjutan</v>
      </c>
      <c r="C72" s="18">
        <v>0</v>
      </c>
      <c r="D72" s="18">
        <f>'Pengelolaan Detil'!C72/2</f>
        <v>10000000</v>
      </c>
      <c r="E72" s="18">
        <v>0</v>
      </c>
      <c r="F72" s="18">
        <v>0</v>
      </c>
      <c r="G72" s="18">
        <f>'Pengelolaan Detil'!C72/2</f>
        <v>10000000</v>
      </c>
      <c r="H72" s="65">
        <f t="shared" si="15"/>
        <v>20000000</v>
      </c>
      <c r="I72" s="59">
        <f>H72-'Pengelolaan Detil'!C72</f>
        <v>0</v>
      </c>
    </row>
    <row r="73" spans="1:9" s="45" customFormat="1">
      <c r="A73" s="24" t="str">
        <f>'Deskripsi Detil'!A73</f>
        <v>A.3.3</v>
      </c>
      <c r="B73" s="19" t="str">
        <f>'Deskripsi Detil'!B73</f>
        <v>Peningkatan ekonomi masyarakat adat</v>
      </c>
      <c r="C73" s="18"/>
      <c r="D73" s="18"/>
      <c r="E73" s="18"/>
      <c r="F73" s="18"/>
      <c r="G73" s="18"/>
      <c r="H73" s="65"/>
      <c r="I73" s="59">
        <f>H73-'Pengelolaan Detil'!C73</f>
        <v>0</v>
      </c>
    </row>
    <row r="74" spans="1:9" ht="26.4">
      <c r="A74" s="25" t="str">
        <f>'Deskripsi Detil'!A74</f>
        <v>A.3.3.1</v>
      </c>
      <c r="B74" s="31" t="str">
        <f>'Deskripsi Detil'!B74</f>
        <v>Biaya pengembangan kelembagaan unit usaha masyarakat</v>
      </c>
      <c r="C74" s="18">
        <v>0</v>
      </c>
      <c r="D74" s="18">
        <v>0</v>
      </c>
      <c r="E74" s="18">
        <v>0</v>
      </c>
      <c r="F74" s="18">
        <v>0</v>
      </c>
      <c r="G74" s="18">
        <f>'Pengelolaan Detil'!C74</f>
        <v>50000000</v>
      </c>
      <c r="H74" s="65">
        <f t="shared" ref="H74:H77" si="16">SUM(C74:G74)</f>
        <v>50000000</v>
      </c>
      <c r="I74" s="59">
        <f>H74-'Pengelolaan Detil'!C74</f>
        <v>0</v>
      </c>
    </row>
    <row r="75" spans="1:9" ht="26.4">
      <c r="A75" s="25" t="str">
        <f>'Deskripsi Detil'!A75</f>
        <v>A.3.3.2</v>
      </c>
      <c r="B75" s="31" t="str">
        <f>'Deskripsi Detil'!B75</f>
        <v>Dukungan teknis bagi unit usaha masyarakat</v>
      </c>
      <c r="C75" s="18">
        <v>0</v>
      </c>
      <c r="D75" s="18">
        <v>0</v>
      </c>
      <c r="E75" s="18">
        <v>0</v>
      </c>
      <c r="F75" s="18">
        <v>0</v>
      </c>
      <c r="G75" s="18">
        <f>'Pengelolaan Detil'!C75</f>
        <v>25000000</v>
      </c>
      <c r="H75" s="65">
        <f t="shared" si="16"/>
        <v>25000000</v>
      </c>
      <c r="I75" s="59">
        <f>H75-'Pengelolaan Detil'!C75</f>
        <v>0</v>
      </c>
    </row>
    <row r="76" spans="1:9" ht="26.4">
      <c r="A76" s="25" t="str">
        <f>'Deskripsi Detil'!A76</f>
        <v>A.3.3.3</v>
      </c>
      <c r="B76" s="31" t="str">
        <f>'Deskripsi Detil'!B76</f>
        <v>Dukungan permodalan unit usaha masyarakat</v>
      </c>
      <c r="C76" s="18">
        <v>0</v>
      </c>
      <c r="D76" s="18">
        <v>0</v>
      </c>
      <c r="E76" s="18">
        <v>0</v>
      </c>
      <c r="F76" s="18">
        <v>0</v>
      </c>
      <c r="G76" s="18">
        <f>'Pengelolaan Detil'!C76</f>
        <v>100000000</v>
      </c>
      <c r="H76" s="65">
        <f t="shared" si="16"/>
        <v>100000000</v>
      </c>
      <c r="I76" s="59">
        <f>H76-'Pengelolaan Detil'!C76</f>
        <v>0</v>
      </c>
    </row>
    <row r="77" spans="1:9" ht="26.4">
      <c r="A77" s="25" t="str">
        <f>'Deskripsi Detil'!A77</f>
        <v>A.3.3.4</v>
      </c>
      <c r="B77" s="31" t="str">
        <f>'Deskripsi Detil'!B77</f>
        <v>Pengembangan pasar, lembaga keuangan dan badan usaha desa</v>
      </c>
      <c r="C77" s="18">
        <v>0</v>
      </c>
      <c r="D77" s="18">
        <v>0</v>
      </c>
      <c r="E77" s="18">
        <v>0</v>
      </c>
      <c r="F77" s="18">
        <v>0</v>
      </c>
      <c r="G77" s="18">
        <f>'Pengelolaan Detil'!C77</f>
        <v>100000000</v>
      </c>
      <c r="H77" s="65">
        <f t="shared" si="16"/>
        <v>100000000</v>
      </c>
      <c r="I77" s="59">
        <f>H77-'Pengelolaan Detil'!C77</f>
        <v>0</v>
      </c>
    </row>
    <row r="78" spans="1:9" s="45" customFormat="1">
      <c r="A78" s="24" t="str">
        <f>'Deskripsi Detil'!A78</f>
        <v>A.3.4</v>
      </c>
      <c r="B78" s="19" t="str">
        <f>'Deskripsi Detil'!B78</f>
        <v>Pelestarian situs dan budaya adat</v>
      </c>
      <c r="C78" s="18"/>
      <c r="D78" s="18"/>
      <c r="E78" s="18"/>
      <c r="F78" s="18"/>
      <c r="G78" s="18"/>
      <c r="H78" s="65"/>
      <c r="I78" s="59">
        <f>H78-'Pengelolaan Detil'!C78</f>
        <v>0</v>
      </c>
    </row>
    <row r="79" spans="1:9" ht="26.4">
      <c r="A79" s="25" t="str">
        <f>'Deskripsi Detil'!A79</f>
        <v>A.3.4.1</v>
      </c>
      <c r="B79" s="31" t="str">
        <f>'Deskripsi Detil'!B79</f>
        <v>Biaya identifikasi dan pemetaan situs sejarah</v>
      </c>
      <c r="C79" s="18">
        <v>0</v>
      </c>
      <c r="D79" s="18">
        <v>0</v>
      </c>
      <c r="E79" s="18">
        <v>0</v>
      </c>
      <c r="F79" s="18">
        <f>'Pengelolaan Detil'!C79/2</f>
        <v>7500000</v>
      </c>
      <c r="G79" s="18">
        <f>'Pengelolaan Detil'!C79/2</f>
        <v>7500000</v>
      </c>
      <c r="H79" s="65">
        <f t="shared" ref="H79:H82" si="17">SUM(C79:G79)</f>
        <v>15000000</v>
      </c>
      <c r="I79" s="59">
        <f>H79-'Pengelolaan Detil'!C79</f>
        <v>0</v>
      </c>
    </row>
    <row r="80" spans="1:9" ht="26.4">
      <c r="A80" s="25" t="str">
        <f>'Deskripsi Detil'!A80</f>
        <v>A.3.4.2</v>
      </c>
      <c r="B80" s="31" t="str">
        <f>'Deskripsi Detil'!B80</f>
        <v>Biaya pengembangan dan pengelolaan situs sejarah</v>
      </c>
      <c r="C80" s="18">
        <v>0</v>
      </c>
      <c r="D80" s="18">
        <v>0</v>
      </c>
      <c r="E80" s="18">
        <v>0</v>
      </c>
      <c r="F80" s="18">
        <v>0</v>
      </c>
      <c r="G80" s="18">
        <f>'Pengelolaan Detil'!C80</f>
        <v>0</v>
      </c>
      <c r="H80" s="65">
        <f t="shared" si="17"/>
        <v>0</v>
      </c>
      <c r="I80" s="59">
        <f>H80-'Pengelolaan Detil'!C80</f>
        <v>0</v>
      </c>
    </row>
    <row r="81" spans="1:9" ht="26.4">
      <c r="A81" s="25" t="str">
        <f>'Deskripsi Detil'!A81</f>
        <v>A.3.4.3</v>
      </c>
      <c r="B81" s="31" t="str">
        <f>'Deskripsi Detil'!B81</f>
        <v>Dukungan bagi kelompok seni dan kegiatan budaya</v>
      </c>
      <c r="C81" s="18">
        <v>0</v>
      </c>
      <c r="D81" s="18">
        <v>0</v>
      </c>
      <c r="E81" s="18">
        <v>0</v>
      </c>
      <c r="F81" s="18">
        <v>0</v>
      </c>
      <c r="G81" s="18">
        <f>'Pengelolaan Detil'!C81</f>
        <v>35000000</v>
      </c>
      <c r="H81" s="65">
        <f t="shared" si="17"/>
        <v>35000000</v>
      </c>
      <c r="I81" s="59">
        <f>H81-'Pengelolaan Detil'!C81</f>
        <v>0</v>
      </c>
    </row>
    <row r="82" spans="1:9">
      <c r="A82" s="25" t="str">
        <f>'Deskripsi Detil'!A82</f>
        <v>A.3.4.4</v>
      </c>
      <c r="B82" s="31" t="str">
        <f>'Deskripsi Detil'!B82</f>
        <v>Biaya pelestarian budaya adat lainnya</v>
      </c>
      <c r="C82" s="18">
        <v>0</v>
      </c>
      <c r="D82" s="18">
        <v>0</v>
      </c>
      <c r="E82" s="18">
        <v>0</v>
      </c>
      <c r="F82" s="18">
        <f>'Pengelolaan Detil'!C82/2</f>
        <v>7500000</v>
      </c>
      <c r="G82" s="18">
        <f>'Pengelolaan Detil'!C82/2</f>
        <v>7500000</v>
      </c>
      <c r="H82" s="65">
        <f t="shared" si="17"/>
        <v>15000000</v>
      </c>
      <c r="I82" s="59">
        <f>H82-'Pengelolaan Detil'!C82</f>
        <v>0</v>
      </c>
    </row>
    <row r="83" spans="1:9" s="45" customFormat="1" ht="26.4">
      <c r="A83" s="24" t="str">
        <f>'Deskripsi Detil'!A83</f>
        <v>A.3.5</v>
      </c>
      <c r="B83" s="19" t="str">
        <f>'Deskripsi Detil'!B83</f>
        <v>Pengelolaan data, dokumentasi dan publikasi berbasis pengetahuan lokal</v>
      </c>
      <c r="C83" s="18"/>
      <c r="D83" s="18"/>
      <c r="E83" s="18"/>
      <c r="F83" s="18"/>
      <c r="G83" s="18"/>
      <c r="H83" s="65"/>
      <c r="I83" s="59">
        <f>H83-'Pengelolaan Detil'!C83</f>
        <v>0</v>
      </c>
    </row>
    <row r="84" spans="1:9" ht="26.4">
      <c r="A84" s="47" t="str">
        <f>'Deskripsi Detil'!A84</f>
        <v>A.3.5.1</v>
      </c>
      <c r="B84" s="48" t="str">
        <f>'Deskripsi Detil'!B84</f>
        <v>Biaya pengelolaan data dan pengambangan web</v>
      </c>
      <c r="C84" s="18">
        <v>0</v>
      </c>
      <c r="D84" s="18">
        <v>0</v>
      </c>
      <c r="E84" s="18">
        <v>0</v>
      </c>
      <c r="F84" s="18">
        <v>0</v>
      </c>
      <c r="G84" s="18">
        <v>0</v>
      </c>
      <c r="H84" s="65">
        <f t="shared" ref="H84:H88" si="18">SUM(C84:G84)</f>
        <v>0</v>
      </c>
      <c r="I84" s="59">
        <f>H84-'Pengelolaan Detil'!C84</f>
        <v>0</v>
      </c>
    </row>
    <row r="85" spans="1:9">
      <c r="A85" s="47" t="str">
        <f>'Deskripsi Detil'!A85</f>
        <v>A.3.5.2</v>
      </c>
      <c r="B85" s="48" t="str">
        <f>'Deskripsi Detil'!B85</f>
        <v>Biaya dokumentasi</v>
      </c>
      <c r="C85" s="18">
        <v>0</v>
      </c>
      <c r="D85" s="18">
        <v>0</v>
      </c>
      <c r="E85" s="18">
        <v>0</v>
      </c>
      <c r="F85" s="18">
        <v>0</v>
      </c>
      <c r="G85" s="18">
        <f>'Pengelolaan Detil'!C85</f>
        <v>15000000</v>
      </c>
      <c r="H85" s="65">
        <f t="shared" si="18"/>
        <v>15000000</v>
      </c>
      <c r="I85" s="59">
        <f>H85-'Pengelolaan Detil'!C85</f>
        <v>0</v>
      </c>
    </row>
    <row r="86" spans="1:9">
      <c r="A86" s="47" t="str">
        <f>'Deskripsi Detil'!A86</f>
        <v>A.3.5.3</v>
      </c>
      <c r="B86" s="48" t="str">
        <f>'Deskripsi Detil'!B86</f>
        <v>Biaya kunjungan media</v>
      </c>
      <c r="C86" s="18">
        <v>0</v>
      </c>
      <c r="D86" s="18">
        <v>0</v>
      </c>
      <c r="E86" s="18">
        <v>0</v>
      </c>
      <c r="F86" s="18">
        <v>0</v>
      </c>
      <c r="G86" s="18">
        <f>'Pengelolaan Detil'!C86</f>
        <v>15000000</v>
      </c>
      <c r="H86" s="65">
        <f t="shared" si="18"/>
        <v>15000000</v>
      </c>
      <c r="I86" s="59">
        <f>H86-'Pengelolaan Detil'!C86</f>
        <v>0</v>
      </c>
    </row>
    <row r="87" spans="1:9">
      <c r="A87" s="47" t="str">
        <f>'Deskripsi Detil'!A87</f>
        <v>A.3.5.4</v>
      </c>
      <c r="B87" s="48" t="str">
        <f>'Deskripsi Detil'!B87</f>
        <v>Biaya publikasi dan promosi</v>
      </c>
      <c r="C87" s="18">
        <v>0</v>
      </c>
      <c r="D87" s="18">
        <v>0</v>
      </c>
      <c r="E87" s="18">
        <v>0</v>
      </c>
      <c r="F87" s="18">
        <v>0</v>
      </c>
      <c r="G87" s="18">
        <f>'Pengelolaan Detil'!C87</f>
        <v>15000000</v>
      </c>
      <c r="H87" s="65">
        <f t="shared" si="18"/>
        <v>15000000</v>
      </c>
      <c r="I87" s="59">
        <f>H87-'Pengelolaan Detil'!C87</f>
        <v>0</v>
      </c>
    </row>
    <row r="88" spans="1:9">
      <c r="A88" s="47" t="str">
        <f>'Deskripsi Detil'!A88</f>
        <v>A.3.5.5</v>
      </c>
      <c r="B88" s="48" t="str">
        <f>'Deskripsi Detil'!B88</f>
        <v>Biaya dokumentasi dan publikasi lainnya</v>
      </c>
      <c r="C88" s="18">
        <v>0</v>
      </c>
      <c r="D88" s="18">
        <v>0</v>
      </c>
      <c r="E88" s="18">
        <v>0</v>
      </c>
      <c r="F88" s="18">
        <v>0</v>
      </c>
      <c r="G88" s="18">
        <f>'Pengelolaan Detil'!C88</f>
        <v>15000000</v>
      </c>
      <c r="H88" s="65">
        <f t="shared" si="18"/>
        <v>15000000</v>
      </c>
      <c r="I88" s="59">
        <f>H88-'Pengelolaan Detil'!C88</f>
        <v>0</v>
      </c>
    </row>
    <row r="89" spans="1:9">
      <c r="A89" s="50"/>
      <c r="B89" s="34" t="str">
        <f>'Deskripsi Detil'!B89</f>
        <v>Sub Total A.3.</v>
      </c>
      <c r="C89" s="46">
        <f>SUM(C63:C88)</f>
        <v>0</v>
      </c>
      <c r="D89" s="46">
        <f t="shared" ref="D89:H89" si="19">SUM(D63:D88)</f>
        <v>87500000</v>
      </c>
      <c r="E89" s="46">
        <f t="shared" si="19"/>
        <v>64000000</v>
      </c>
      <c r="F89" s="46">
        <f t="shared" si="19"/>
        <v>64000000</v>
      </c>
      <c r="G89" s="46">
        <f t="shared" si="19"/>
        <v>472500000</v>
      </c>
      <c r="H89" s="46">
        <f t="shared" si="19"/>
        <v>688000000</v>
      </c>
      <c r="I89" s="59">
        <f>H89-'Pengelolaan Detil'!C89</f>
        <v>0</v>
      </c>
    </row>
    <row r="90" spans="1:9">
      <c r="A90" s="23"/>
      <c r="B90" s="20" t="str">
        <f>'Deskripsi Detil'!B90</f>
        <v>Sub Total A.</v>
      </c>
      <c r="C90" s="49">
        <f>C36+C61+C89</f>
        <v>792500000</v>
      </c>
      <c r="D90" s="49">
        <f t="shared" ref="D90:H90" si="20">D36+D61+D89</f>
        <v>185500000</v>
      </c>
      <c r="E90" s="49">
        <f t="shared" si="20"/>
        <v>472500000</v>
      </c>
      <c r="F90" s="49">
        <f t="shared" si="20"/>
        <v>64000000</v>
      </c>
      <c r="G90" s="49">
        <f t="shared" si="20"/>
        <v>1187500000</v>
      </c>
      <c r="H90" s="49">
        <f t="shared" si="20"/>
        <v>2702000000</v>
      </c>
      <c r="I90" s="59">
        <f>H90-'Pengelolaan Detil'!C90</f>
        <v>0</v>
      </c>
    </row>
    <row r="91" spans="1:9">
      <c r="A91" s="39" t="str">
        <f>'Deskripsi Detil'!A91</f>
        <v>B.</v>
      </c>
      <c r="B91" s="40" t="str">
        <f>'Deskripsi Detil'!B91</f>
        <v>BIAYA PENGELOLAAN PENDUKUNG</v>
      </c>
      <c r="C91" s="41"/>
      <c r="D91" s="41"/>
      <c r="E91" s="41"/>
      <c r="F91" s="41"/>
      <c r="G91" s="41"/>
      <c r="H91" s="54"/>
      <c r="I91" s="59">
        <f>H91-'Pengelolaan Detil'!C91</f>
        <v>0</v>
      </c>
    </row>
    <row r="92" spans="1:9" ht="26.4">
      <c r="A92" s="36" t="str">
        <f>'Deskripsi Detil'!A92</f>
        <v>B.1.</v>
      </c>
      <c r="B92" s="37" t="str">
        <f>'Deskripsi Detil'!B92</f>
        <v xml:space="preserve">Pengembangan dan Penguatan Kelembagaan Pengelola Kawasan </v>
      </c>
      <c r="C92" s="38"/>
      <c r="D92" s="38"/>
      <c r="E92" s="38"/>
      <c r="F92" s="38"/>
      <c r="G92" s="38"/>
      <c r="H92" s="64"/>
      <c r="I92" s="59">
        <f>H92-'Pengelolaan Detil'!C92</f>
        <v>0</v>
      </c>
    </row>
    <row r="93" spans="1:9" s="45" customFormat="1">
      <c r="A93" s="24" t="str">
        <f>'Deskripsi Detil'!A93</f>
        <v>B.1.1</v>
      </c>
      <c r="B93" s="19" t="str">
        <f>'Deskripsi Detil'!B93</f>
        <v>Penguatan kebijakan pengelolaan Huliwa</v>
      </c>
      <c r="C93" s="18"/>
      <c r="D93" s="18"/>
      <c r="E93" s="18"/>
      <c r="F93" s="18"/>
      <c r="G93" s="18"/>
      <c r="H93" s="65"/>
      <c r="I93" s="59">
        <f>H93-'Pengelolaan Detil'!C93</f>
        <v>0</v>
      </c>
    </row>
    <row r="94" spans="1:9">
      <c r="A94" s="47" t="str">
        <f>'Deskripsi Detil'!A94</f>
        <v>B.1.1.1</v>
      </c>
      <c r="B94" s="48" t="str">
        <f>'Deskripsi Detil'!B94</f>
        <v>Biaya kajian dan perancangan kebijakan</v>
      </c>
      <c r="C94" s="18">
        <v>0</v>
      </c>
      <c r="D94" s="18">
        <v>0</v>
      </c>
      <c r="E94" s="18">
        <v>0</v>
      </c>
      <c r="F94" s="18">
        <v>0</v>
      </c>
      <c r="G94" s="18">
        <v>0</v>
      </c>
      <c r="H94" s="65">
        <f t="shared" ref="H94:H111" si="21">SUM(C94:G94)</f>
        <v>0</v>
      </c>
      <c r="I94" s="59">
        <f>H94-'Pengelolaan Detil'!C94</f>
        <v>0</v>
      </c>
    </row>
    <row r="95" spans="1:9" ht="26.4">
      <c r="A95" s="47" t="str">
        <f>'Deskripsi Detil'!A95</f>
        <v>B.1.1.2</v>
      </c>
      <c r="B95" s="48" t="str">
        <f>'Deskripsi Detil'!B95</f>
        <v>Biaya kunjungan dan pemeriksaan lapangan</v>
      </c>
      <c r="C95" s="18">
        <f>'Pengelolaan Detil'!C95</f>
        <v>15000000</v>
      </c>
      <c r="D95" s="18">
        <v>0</v>
      </c>
      <c r="E95" s="18">
        <v>0</v>
      </c>
      <c r="F95" s="18">
        <v>0</v>
      </c>
      <c r="G95" s="18">
        <v>0</v>
      </c>
      <c r="H95" s="65">
        <f t="shared" si="21"/>
        <v>15000000</v>
      </c>
      <c r="I95" s="59">
        <f>H95-'Pengelolaan Detil'!C95</f>
        <v>0</v>
      </c>
    </row>
    <row r="96" spans="1:9" ht="26.4">
      <c r="A96" s="47" t="str">
        <f>'Deskripsi Detil'!A96</f>
        <v>B.1.1.3</v>
      </c>
      <c r="B96" s="48" t="str">
        <f>'Deskripsi Detil'!B96</f>
        <v>Biaya pertemuan dan penguatan kebijakan lainnya</v>
      </c>
      <c r="C96" s="18">
        <f>'Pengelolaan Detil'!C96</f>
        <v>15000000</v>
      </c>
      <c r="D96" s="18">
        <v>0</v>
      </c>
      <c r="E96" s="18">
        <v>0</v>
      </c>
      <c r="F96" s="18">
        <v>0</v>
      </c>
      <c r="G96" s="18">
        <v>0</v>
      </c>
      <c r="H96" s="65">
        <f t="shared" si="21"/>
        <v>15000000</v>
      </c>
      <c r="I96" s="59">
        <f>H96-'Pengelolaan Detil'!C96</f>
        <v>0</v>
      </c>
    </row>
    <row r="97" spans="1:9" s="45" customFormat="1">
      <c r="A97" s="24" t="str">
        <f>'Deskripsi Detil'!A97</f>
        <v>B.1.2</v>
      </c>
      <c r="B97" s="19" t="str">
        <f>'Deskripsi Detil'!B97</f>
        <v>Pengelolaan Badan Pengelola Huliwa</v>
      </c>
      <c r="C97" s="18"/>
      <c r="D97" s="18"/>
      <c r="E97" s="18"/>
      <c r="F97" s="18"/>
      <c r="G97" s="18"/>
      <c r="H97" s="65"/>
      <c r="I97" s="59">
        <f>H97-'Pengelolaan Detil'!C97</f>
        <v>0</v>
      </c>
    </row>
    <row r="98" spans="1:9">
      <c r="A98" s="47" t="str">
        <f>'Deskripsi Detil'!A98</f>
        <v>B.1.2.1</v>
      </c>
      <c r="B98" s="48" t="str">
        <f>'Deskripsi Detil'!B98</f>
        <v xml:space="preserve">Biaya gaji dan tunjangan   </v>
      </c>
      <c r="C98" s="18">
        <f>'Pengelolaan Detil'!C98</f>
        <v>80000000</v>
      </c>
      <c r="D98" s="18">
        <v>0</v>
      </c>
      <c r="E98" s="18">
        <v>0</v>
      </c>
      <c r="F98" s="18">
        <v>0</v>
      </c>
      <c r="G98" s="18">
        <v>0</v>
      </c>
      <c r="H98" s="65">
        <f t="shared" si="21"/>
        <v>80000000</v>
      </c>
      <c r="I98" s="59">
        <f>H98-'Pengelolaan Detil'!C98</f>
        <v>0</v>
      </c>
    </row>
    <row r="99" spans="1:9">
      <c r="A99" s="47" t="str">
        <f>'Deskripsi Detil'!A99</f>
        <v>B.1.2.2</v>
      </c>
      <c r="B99" s="48" t="str">
        <f>'Deskripsi Detil'!B99</f>
        <v>Biaya konsultan</v>
      </c>
      <c r="C99" s="18">
        <f>'Pengelolaan Detil'!C99</f>
        <v>32000000</v>
      </c>
      <c r="D99" s="18">
        <v>0</v>
      </c>
      <c r="E99" s="18">
        <v>0</v>
      </c>
      <c r="F99" s="18">
        <v>0</v>
      </c>
      <c r="G99" s="18">
        <v>0</v>
      </c>
      <c r="H99" s="65">
        <f t="shared" si="21"/>
        <v>32000000</v>
      </c>
      <c r="I99" s="59">
        <f>H99-'Pengelolaan Detil'!C99</f>
        <v>0</v>
      </c>
    </row>
    <row r="100" spans="1:9">
      <c r="A100" s="47" t="str">
        <f>'Deskripsi Detil'!A100</f>
        <v>B.1.2.3</v>
      </c>
      <c r="B100" s="48" t="str">
        <f>'Deskripsi Detil'!B100</f>
        <v>Biaya rapat dan pertemuan</v>
      </c>
      <c r="C100" s="18">
        <f>'Pengelolaan Detil'!C100</f>
        <v>12000000</v>
      </c>
      <c r="D100" s="18">
        <v>0</v>
      </c>
      <c r="E100" s="18">
        <v>0</v>
      </c>
      <c r="F100" s="18">
        <v>0</v>
      </c>
      <c r="G100" s="18">
        <v>0</v>
      </c>
      <c r="H100" s="65">
        <f t="shared" si="21"/>
        <v>12000000</v>
      </c>
      <c r="I100" s="59">
        <f>H100-'Pengelolaan Detil'!C100</f>
        <v>0</v>
      </c>
    </row>
    <row r="101" spans="1:9" ht="26.4">
      <c r="A101" s="47" t="str">
        <f>'Deskripsi Detil'!A101</f>
        <v>B.1.2.4</v>
      </c>
      <c r="B101" s="48" t="str">
        <f>'Deskripsi Detil'!B101</f>
        <v>Biaya perjalanan dinas dan perjalanan lapangan</v>
      </c>
      <c r="C101" s="18">
        <f>'Pengelolaan Detil'!C101</f>
        <v>18500000</v>
      </c>
      <c r="D101" s="18">
        <v>0</v>
      </c>
      <c r="E101" s="18">
        <v>0</v>
      </c>
      <c r="F101" s="18">
        <v>0</v>
      </c>
      <c r="G101" s="18">
        <v>0</v>
      </c>
      <c r="H101" s="65">
        <f t="shared" si="21"/>
        <v>18500000</v>
      </c>
      <c r="I101" s="59">
        <f>H101-'Pengelolaan Detil'!C101</f>
        <v>0</v>
      </c>
    </row>
    <row r="102" spans="1:9">
      <c r="A102" s="47" t="str">
        <f>'Deskripsi Detil'!A102</f>
        <v>B.1.2.5</v>
      </c>
      <c r="B102" s="48" t="str">
        <f>'Deskripsi Detil'!B102</f>
        <v>Biaya transportasi</v>
      </c>
      <c r="C102" s="18">
        <f>'Pengelolaan Detil'!C102</f>
        <v>24000000</v>
      </c>
      <c r="D102" s="18">
        <v>0</v>
      </c>
      <c r="E102" s="18">
        <v>0</v>
      </c>
      <c r="F102" s="18">
        <v>0</v>
      </c>
      <c r="G102" s="18">
        <v>0</v>
      </c>
      <c r="H102" s="65">
        <f t="shared" si="21"/>
        <v>24000000</v>
      </c>
      <c r="I102" s="59">
        <f>H102-'Pengelolaan Detil'!C102</f>
        <v>0</v>
      </c>
    </row>
    <row r="103" spans="1:9">
      <c r="A103" s="47" t="str">
        <f>'Deskripsi Detil'!A103</f>
        <v>B.1.2.6</v>
      </c>
      <c r="B103" s="48" t="str">
        <f>'Deskripsi Detil'!B103</f>
        <v>Biaya komunikasi</v>
      </c>
      <c r="C103" s="18">
        <f>'Pengelolaan Detil'!C103</f>
        <v>24000000</v>
      </c>
      <c r="D103" s="18">
        <v>0</v>
      </c>
      <c r="E103" s="18">
        <v>0</v>
      </c>
      <c r="F103" s="18">
        <v>0</v>
      </c>
      <c r="G103" s="18">
        <v>0</v>
      </c>
      <c r="H103" s="65">
        <f t="shared" si="21"/>
        <v>24000000</v>
      </c>
      <c r="I103" s="59">
        <f>H103-'Pengelolaan Detil'!C103</f>
        <v>0</v>
      </c>
    </row>
    <row r="104" spans="1:9">
      <c r="A104" s="47" t="str">
        <f>'Deskripsi Detil'!A104</f>
        <v>B.1.2.7</v>
      </c>
      <c r="B104" s="48" t="str">
        <f>'Deskripsi Detil'!B104</f>
        <v>Biaya operasional kantor BP Huliwa</v>
      </c>
      <c r="C104" s="18">
        <f>'Pengelolaan Detil'!C104</f>
        <v>24000000</v>
      </c>
      <c r="D104" s="18">
        <v>0</v>
      </c>
      <c r="E104" s="18">
        <v>0</v>
      </c>
      <c r="F104" s="18">
        <v>0</v>
      </c>
      <c r="G104" s="18">
        <v>0</v>
      </c>
      <c r="H104" s="65">
        <f t="shared" si="21"/>
        <v>24000000</v>
      </c>
      <c r="I104" s="59">
        <f>H104-'Pengelolaan Detil'!C104</f>
        <v>0</v>
      </c>
    </row>
    <row r="105" spans="1:9">
      <c r="A105" s="47" t="str">
        <f>'Deskripsi Detil'!A105</f>
        <v>B.1.2.8</v>
      </c>
      <c r="B105" s="48" t="str">
        <f>'Deskripsi Detil'!B105</f>
        <v>Biaya BP Huliwa lainnya</v>
      </c>
      <c r="C105" s="18">
        <f>'Pengelolaan Detil'!C105</f>
        <v>12000000</v>
      </c>
      <c r="D105" s="18">
        <v>0</v>
      </c>
      <c r="E105" s="18">
        <v>0</v>
      </c>
      <c r="F105" s="18">
        <v>0</v>
      </c>
      <c r="G105" s="18">
        <v>0</v>
      </c>
      <c r="H105" s="65">
        <f t="shared" si="21"/>
        <v>12000000</v>
      </c>
      <c r="I105" s="59">
        <f>H105-'Pengelolaan Detil'!C105</f>
        <v>0</v>
      </c>
    </row>
    <row r="106" spans="1:9" s="45" customFormat="1">
      <c r="A106" s="24" t="str">
        <f>'Deskripsi Detil'!A106</f>
        <v>B.1.3</v>
      </c>
      <c r="B106" s="19" t="str">
        <f>'Deskripsi Detil'!B106</f>
        <v>Perencanaan, pemantauan dan evaluasi</v>
      </c>
      <c r="C106" s="18"/>
      <c r="D106" s="18"/>
      <c r="E106" s="18"/>
      <c r="F106" s="18"/>
      <c r="G106" s="18"/>
      <c r="H106" s="65"/>
      <c r="I106" s="59">
        <f>H106-'Pengelolaan Detil'!C106</f>
        <v>0</v>
      </c>
    </row>
    <row r="107" spans="1:9">
      <c r="A107" s="47" t="str">
        <f>'Deskripsi Detil'!A107</f>
        <v>B.1.3.1</v>
      </c>
      <c r="B107" s="48" t="str">
        <f>'Deskripsi Detil'!B107</f>
        <v>Biaya konsultan/fasilitator</v>
      </c>
      <c r="C107" s="18">
        <v>0</v>
      </c>
      <c r="D107" s="18">
        <v>0</v>
      </c>
      <c r="E107" s="18">
        <f>'Pengelolaan Detil'!C107</f>
        <v>25000000</v>
      </c>
      <c r="F107" s="18">
        <v>0</v>
      </c>
      <c r="G107" s="18">
        <v>0</v>
      </c>
      <c r="H107" s="65">
        <f t="shared" si="21"/>
        <v>25000000</v>
      </c>
      <c r="I107" s="59">
        <f>H107-'Pengelolaan Detil'!C107</f>
        <v>0</v>
      </c>
    </row>
    <row r="108" spans="1:9">
      <c r="A108" s="47" t="str">
        <f>'Deskripsi Detil'!A108</f>
        <v>B.1.3.2</v>
      </c>
      <c r="B108" s="48" t="str">
        <f>'Deskripsi Detil'!B108</f>
        <v>Biaya rapat dan pertemuan</v>
      </c>
      <c r="C108" s="18">
        <v>0</v>
      </c>
      <c r="D108" s="18">
        <v>0</v>
      </c>
      <c r="E108" s="18">
        <f>'Pengelolaan Detil'!C108</f>
        <v>12000000</v>
      </c>
      <c r="F108" s="18">
        <v>0</v>
      </c>
      <c r="G108" s="18">
        <v>0</v>
      </c>
      <c r="H108" s="65">
        <f t="shared" si="21"/>
        <v>12000000</v>
      </c>
      <c r="I108" s="59">
        <f>H108-'Pengelolaan Detil'!C108</f>
        <v>0</v>
      </c>
    </row>
    <row r="109" spans="1:9">
      <c r="A109" s="47" t="str">
        <f>'Deskripsi Detil'!A109</f>
        <v>B.1.3.3</v>
      </c>
      <c r="B109" s="48" t="str">
        <f>'Deskripsi Detil'!B109</f>
        <v>Biaya perjalanan lapangan</v>
      </c>
      <c r="C109" s="18">
        <v>0</v>
      </c>
      <c r="D109" s="18">
        <v>0</v>
      </c>
      <c r="E109" s="18">
        <f>'Pengelolaan Detil'!C109</f>
        <v>18000000</v>
      </c>
      <c r="F109" s="18">
        <v>0</v>
      </c>
      <c r="G109" s="18">
        <v>0</v>
      </c>
      <c r="H109" s="65">
        <f t="shared" si="21"/>
        <v>18000000</v>
      </c>
      <c r="I109" s="59">
        <f>H109-'Pengelolaan Detil'!C109</f>
        <v>0</v>
      </c>
    </row>
    <row r="110" spans="1:9">
      <c r="A110" s="47" t="str">
        <f>'Deskripsi Detil'!A110</f>
        <v>B.1.3.4</v>
      </c>
      <c r="B110" s="48" t="str">
        <f>'Deskripsi Detil'!B110</f>
        <v>Biaya transportasi</v>
      </c>
      <c r="C110" s="18">
        <v>0</v>
      </c>
      <c r="D110" s="18">
        <v>0</v>
      </c>
      <c r="E110" s="18">
        <f>'Pengelolaan Detil'!C110</f>
        <v>12000000</v>
      </c>
      <c r="F110" s="18">
        <v>0</v>
      </c>
      <c r="G110" s="18">
        <v>0</v>
      </c>
      <c r="H110" s="65">
        <f t="shared" si="21"/>
        <v>12000000</v>
      </c>
      <c r="I110" s="59">
        <f>H110-'Pengelolaan Detil'!C110</f>
        <v>0</v>
      </c>
    </row>
    <row r="111" spans="1:9">
      <c r="A111" s="47" t="str">
        <f>'Deskripsi Detil'!A111</f>
        <v>B.1.3.5</v>
      </c>
      <c r="B111" s="48" t="str">
        <f>'Deskripsi Detil'!B111</f>
        <v>Biaya PME lainnya</v>
      </c>
      <c r="C111" s="18">
        <v>0</v>
      </c>
      <c r="D111" s="18">
        <v>0</v>
      </c>
      <c r="E111" s="18">
        <f>'Pengelolaan Detil'!C111</f>
        <v>5000000</v>
      </c>
      <c r="F111" s="18">
        <v>0</v>
      </c>
      <c r="G111" s="18">
        <v>0</v>
      </c>
      <c r="H111" s="65">
        <f t="shared" si="21"/>
        <v>5000000</v>
      </c>
      <c r="I111" s="59">
        <f>H111-'Pengelolaan Detil'!C111</f>
        <v>0</v>
      </c>
    </row>
    <row r="112" spans="1:9" s="45" customFormat="1" ht="26.4">
      <c r="A112" s="24" t="str">
        <f>'Deskripsi Detil'!A112</f>
        <v>B.1.4</v>
      </c>
      <c r="B112" s="19" t="str">
        <f>'Deskripsi Detil'!B112</f>
        <v>Penguatan forum dan kelembagaan multipihak pengelola Huliwa</v>
      </c>
      <c r="C112" s="18"/>
      <c r="D112" s="18"/>
      <c r="E112" s="18"/>
      <c r="F112" s="18"/>
      <c r="G112" s="18"/>
      <c r="H112" s="65"/>
      <c r="I112" s="59">
        <f>H112-'Pengelolaan Detil'!C112</f>
        <v>0</v>
      </c>
    </row>
    <row r="113" spans="1:9">
      <c r="A113" s="47" t="str">
        <f>'Deskripsi Detil'!A113</f>
        <v>B.1.4.1</v>
      </c>
      <c r="B113" s="48" t="str">
        <f>'Deskripsi Detil'!B113</f>
        <v>Biaya konsultan/fasilitator</v>
      </c>
      <c r="C113" s="18">
        <v>0</v>
      </c>
      <c r="D113" s="18">
        <f>'Pengelolaan Detil'!C113</f>
        <v>25000000</v>
      </c>
      <c r="E113" s="18">
        <v>0</v>
      </c>
      <c r="F113" s="18">
        <v>0</v>
      </c>
      <c r="G113" s="18">
        <v>0</v>
      </c>
      <c r="H113" s="65">
        <f t="shared" ref="H113:H116" si="22">SUM(C113:G113)</f>
        <v>25000000</v>
      </c>
      <c r="I113" s="59">
        <f>H113-'Pengelolaan Detil'!C113</f>
        <v>0</v>
      </c>
    </row>
    <row r="114" spans="1:9">
      <c r="A114" s="47" t="str">
        <f>'Deskripsi Detil'!A114</f>
        <v>B.1.4.2</v>
      </c>
      <c r="B114" s="48" t="str">
        <f>'Deskripsi Detil'!B114</f>
        <v>Biaya rapat dan pertemuan</v>
      </c>
      <c r="C114" s="18">
        <v>0</v>
      </c>
      <c r="D114" s="18">
        <f>'Pengelolaan Detil'!C114</f>
        <v>12000000</v>
      </c>
      <c r="E114" s="18">
        <v>0</v>
      </c>
      <c r="F114" s="18">
        <v>0</v>
      </c>
      <c r="G114" s="18">
        <v>0</v>
      </c>
      <c r="H114" s="65">
        <f t="shared" si="22"/>
        <v>12000000</v>
      </c>
      <c r="I114" s="59">
        <f>H114-'Pengelolaan Detil'!C114</f>
        <v>0</v>
      </c>
    </row>
    <row r="115" spans="1:9">
      <c r="A115" s="47" t="str">
        <f>'Deskripsi Detil'!A115</f>
        <v>B.1.4.3</v>
      </c>
      <c r="B115" s="48" t="str">
        <f>'Deskripsi Detil'!B115</f>
        <v>Biaya dukungan bagi forum</v>
      </c>
      <c r="C115" s="18">
        <v>0</v>
      </c>
      <c r="D115" s="18">
        <f>'Pengelolaan Detil'!C115</f>
        <v>25000000</v>
      </c>
      <c r="E115" s="18">
        <v>0</v>
      </c>
      <c r="F115" s="18">
        <v>0</v>
      </c>
      <c r="G115" s="18">
        <v>0</v>
      </c>
      <c r="H115" s="65">
        <f t="shared" si="22"/>
        <v>25000000</v>
      </c>
      <c r="I115" s="59">
        <f>H115-'Pengelolaan Detil'!C115</f>
        <v>0</v>
      </c>
    </row>
    <row r="116" spans="1:9" ht="26.4">
      <c r="A116" s="47" t="str">
        <f>'Deskripsi Detil'!A116</f>
        <v>B.1.4.4</v>
      </c>
      <c r="B116" s="48" t="str">
        <f>'Deskripsi Detil'!B116</f>
        <v>Biaya dukungan pengembangan kelembagaan multipihak</v>
      </c>
      <c r="C116" s="18">
        <v>0</v>
      </c>
      <c r="D116" s="18">
        <f>'Pengelolaan Detil'!C116</f>
        <v>25000000</v>
      </c>
      <c r="E116" s="18">
        <v>0</v>
      </c>
      <c r="F116" s="18">
        <v>0</v>
      </c>
      <c r="G116" s="18">
        <v>0</v>
      </c>
      <c r="H116" s="65">
        <f t="shared" si="22"/>
        <v>25000000</v>
      </c>
      <c r="I116" s="59">
        <f>H116-'Pengelolaan Detil'!C116</f>
        <v>0</v>
      </c>
    </row>
    <row r="117" spans="1:9">
      <c r="A117" s="50"/>
      <c r="B117" s="34" t="str">
        <f>'Deskripsi Detil'!B117</f>
        <v>Sub Total B.1.</v>
      </c>
      <c r="C117" s="46">
        <f>SUM(C93:C116)</f>
        <v>256500000</v>
      </c>
      <c r="D117" s="46">
        <f t="shared" ref="D117:H117" si="23">SUM(D93:D116)</f>
        <v>87000000</v>
      </c>
      <c r="E117" s="46">
        <f t="shared" si="23"/>
        <v>72000000</v>
      </c>
      <c r="F117" s="46">
        <f t="shared" si="23"/>
        <v>0</v>
      </c>
      <c r="G117" s="46">
        <f t="shared" si="23"/>
        <v>0</v>
      </c>
      <c r="H117" s="46">
        <f t="shared" si="23"/>
        <v>415500000</v>
      </c>
      <c r="I117" s="59">
        <f>H117-'Pengelolaan Detil'!C117</f>
        <v>0</v>
      </c>
    </row>
    <row r="118" spans="1:9" ht="26.4">
      <c r="A118" s="36" t="str">
        <f>'Deskripsi Detil'!A118</f>
        <v>B.2.</v>
      </c>
      <c r="B118" s="37" t="str">
        <f>'Deskripsi Detil'!B118</f>
        <v>Pengembangan Jejaring Informasi, Kemitraan dan Pendanaan</v>
      </c>
      <c r="C118" s="38"/>
      <c r="D118" s="38"/>
      <c r="E118" s="38"/>
      <c r="F118" s="38"/>
      <c r="G118" s="38"/>
      <c r="H118" s="64"/>
      <c r="I118" s="59">
        <f>H118-'Pengelolaan Detil'!C118</f>
        <v>0</v>
      </c>
    </row>
    <row r="119" spans="1:9" s="45" customFormat="1">
      <c r="A119" s="24" t="str">
        <f>'Deskripsi Detil'!A119</f>
        <v>B.2.1</v>
      </c>
      <c r="B119" s="19" t="str">
        <f>'Deskripsi Detil'!B119</f>
        <v>Pengembangan kemitraan dan jejaring</v>
      </c>
      <c r="C119" s="18"/>
      <c r="D119" s="18"/>
      <c r="E119" s="18"/>
      <c r="F119" s="18"/>
      <c r="G119" s="18"/>
      <c r="H119" s="65"/>
      <c r="I119" s="59">
        <f>H119-'Pengelolaan Detil'!C119</f>
        <v>0</v>
      </c>
    </row>
    <row r="120" spans="1:9">
      <c r="A120" s="47" t="str">
        <f>'Deskripsi Detil'!A120</f>
        <v>B.2.1.1</v>
      </c>
      <c r="B120" s="48" t="str">
        <f>'Deskripsi Detil'!B120</f>
        <v>Biaya pengembangan media berjejaring</v>
      </c>
      <c r="C120" s="18">
        <v>0</v>
      </c>
      <c r="D120" s="18">
        <f>'Pengelolaan Detil'!C120/2</f>
        <v>6000000</v>
      </c>
      <c r="E120" s="18">
        <f>'Pengelolaan Detil'!C120/2</f>
        <v>6000000</v>
      </c>
      <c r="F120" s="18">
        <v>0</v>
      </c>
      <c r="G120" s="18">
        <v>0</v>
      </c>
      <c r="H120" s="65">
        <f t="shared" ref="H120:H123" si="24">SUM(C120:G120)</f>
        <v>12000000</v>
      </c>
      <c r="I120" s="59">
        <f>H120-'Pengelolaan Detil'!C120</f>
        <v>0</v>
      </c>
    </row>
    <row r="121" spans="1:9">
      <c r="A121" s="47" t="str">
        <f>'Deskripsi Detil'!A121</f>
        <v>B.2.1.2</v>
      </c>
      <c r="B121" s="48" t="str">
        <f>'Deskripsi Detil'!B121</f>
        <v>Biaya konsultan/fasilitator</v>
      </c>
      <c r="C121" s="18">
        <v>0</v>
      </c>
      <c r="D121" s="18">
        <f>'Pengelolaan Detil'!C121/2</f>
        <v>7500000</v>
      </c>
      <c r="E121" s="18">
        <f>'Pengelolaan Detil'!C121/2</f>
        <v>7500000</v>
      </c>
      <c r="F121" s="18">
        <v>0</v>
      </c>
      <c r="G121" s="18">
        <v>0</v>
      </c>
      <c r="H121" s="65">
        <f t="shared" si="24"/>
        <v>15000000</v>
      </c>
      <c r="I121" s="59">
        <f>H121-'Pengelolaan Detil'!C121</f>
        <v>0</v>
      </c>
    </row>
    <row r="122" spans="1:9">
      <c r="A122" s="47" t="str">
        <f>'Deskripsi Detil'!A122</f>
        <v>B.2.1.3</v>
      </c>
      <c r="B122" s="48" t="str">
        <f>'Deskripsi Detil'!B122</f>
        <v>Biaya rapat dan pertemuan</v>
      </c>
      <c r="C122" s="18">
        <v>0</v>
      </c>
      <c r="D122" s="18">
        <f>'Pengelolaan Detil'!C122/2</f>
        <v>6000000</v>
      </c>
      <c r="E122" s="18">
        <f>'Pengelolaan Detil'!C122/2</f>
        <v>6000000</v>
      </c>
      <c r="F122" s="18">
        <v>0</v>
      </c>
      <c r="G122" s="18">
        <v>0</v>
      </c>
      <c r="H122" s="65">
        <f t="shared" si="24"/>
        <v>12000000</v>
      </c>
      <c r="I122" s="59">
        <f>H122-'Pengelolaan Detil'!C122</f>
        <v>0</v>
      </c>
    </row>
    <row r="123" spans="1:9" ht="26.4">
      <c r="A123" s="47" t="str">
        <f>'Deskripsi Detil'!A123</f>
        <v>B.2.1.4</v>
      </c>
      <c r="B123" s="48" t="str">
        <f>'Deskripsi Detil'!B123</f>
        <v>Biaya penggalangan mitra dan jaringan lainnya</v>
      </c>
      <c r="C123" s="18">
        <v>0</v>
      </c>
      <c r="D123" s="18">
        <f>'Pengelolaan Detil'!C123/2</f>
        <v>7500000</v>
      </c>
      <c r="E123" s="18">
        <f>'Pengelolaan Detil'!C123/2</f>
        <v>7500000</v>
      </c>
      <c r="F123" s="18">
        <v>0</v>
      </c>
      <c r="G123" s="18">
        <v>0</v>
      </c>
      <c r="H123" s="65">
        <f t="shared" si="24"/>
        <v>15000000</v>
      </c>
      <c r="I123" s="59">
        <f>H123-'Pengelolaan Detil'!C123</f>
        <v>0</v>
      </c>
    </row>
    <row r="124" spans="1:9" s="45" customFormat="1" ht="26.4">
      <c r="A124" s="24" t="str">
        <f>'Deskripsi Detil'!A124</f>
        <v>B.2.2</v>
      </c>
      <c r="B124" s="19" t="str">
        <f>'Deskripsi Detil'!B124</f>
        <v>Perluasan sumber dana dan pengembangan model penggalangan dana</v>
      </c>
      <c r="C124" s="18"/>
      <c r="D124" s="18"/>
      <c r="E124" s="18"/>
      <c r="F124" s="18"/>
      <c r="G124" s="18"/>
      <c r="H124" s="65"/>
      <c r="I124" s="59">
        <f>H124-'Pengelolaan Detil'!C124</f>
        <v>0</v>
      </c>
    </row>
    <row r="125" spans="1:9" ht="26.4">
      <c r="A125" s="47" t="str">
        <f>'Deskripsi Detil'!A125</f>
        <v>B.2.2.1</v>
      </c>
      <c r="B125" s="48" t="str">
        <f>'Deskripsi Detil'!B125</f>
        <v xml:space="preserve">Biaya kajian kelayakan model/skema usaha/penggalangan dana </v>
      </c>
      <c r="C125" s="18">
        <v>0</v>
      </c>
      <c r="D125" s="18">
        <v>0</v>
      </c>
      <c r="E125" s="18">
        <f>'Pengelolaan Detil'!C125</f>
        <v>25000000</v>
      </c>
      <c r="F125" s="18">
        <v>0</v>
      </c>
      <c r="G125" s="18">
        <v>0</v>
      </c>
      <c r="H125" s="65">
        <f t="shared" ref="H125:H129" si="25">SUM(C125:G125)</f>
        <v>25000000</v>
      </c>
      <c r="I125" s="59">
        <f>H125-'Pengelolaan Detil'!C125</f>
        <v>0</v>
      </c>
    </row>
    <row r="126" spans="1:9">
      <c r="A126" s="47" t="str">
        <f>'Deskripsi Detil'!A126</f>
        <v>B.2.2.2</v>
      </c>
      <c r="B126" s="48" t="str">
        <f>'Deskripsi Detil'!B126</f>
        <v>Biaya konsultan/fasilitator</v>
      </c>
      <c r="C126" s="18">
        <v>0</v>
      </c>
      <c r="D126" s="18">
        <v>0</v>
      </c>
      <c r="E126" s="18">
        <f>'Pengelolaan Detil'!C126</f>
        <v>25000000</v>
      </c>
      <c r="F126" s="18">
        <v>0</v>
      </c>
      <c r="G126" s="18">
        <v>0</v>
      </c>
      <c r="H126" s="65">
        <f t="shared" si="25"/>
        <v>25000000</v>
      </c>
      <c r="I126" s="59">
        <f>H126-'Pengelolaan Detil'!C126</f>
        <v>0</v>
      </c>
    </row>
    <row r="127" spans="1:9">
      <c r="A127" s="47" t="str">
        <f>'Deskripsi Detil'!A127</f>
        <v>B.2.2.3</v>
      </c>
      <c r="B127" s="48" t="str">
        <f>'Deskripsi Detil'!B127</f>
        <v>Biaya rapat dan pertemuan</v>
      </c>
      <c r="C127" s="18">
        <v>0</v>
      </c>
      <c r="D127" s="18">
        <v>0</v>
      </c>
      <c r="E127" s="18">
        <f>'Pengelolaan Detil'!C127</f>
        <v>12000000</v>
      </c>
      <c r="F127" s="18">
        <v>0</v>
      </c>
      <c r="G127" s="18">
        <v>0</v>
      </c>
      <c r="H127" s="65">
        <f t="shared" si="25"/>
        <v>12000000</v>
      </c>
      <c r="I127" s="59">
        <f>H127-'Pengelolaan Detil'!C127</f>
        <v>0</v>
      </c>
    </row>
    <row r="128" spans="1:9" ht="26.4">
      <c r="A128" s="47" t="str">
        <f>'Deskripsi Detil'!A128</f>
        <v>B.2.2.4</v>
      </c>
      <c r="B128" s="48" t="str">
        <f>'Deskripsi Detil'!B128</f>
        <v xml:space="preserve">Dukungan pengembangan awal usaha/penggalangan dana </v>
      </c>
      <c r="C128" s="18">
        <v>0</v>
      </c>
      <c r="D128" s="18">
        <v>0</v>
      </c>
      <c r="E128" s="18">
        <f>'Pengelolaan Detil'!C128</f>
        <v>0</v>
      </c>
      <c r="F128" s="18">
        <v>0</v>
      </c>
      <c r="G128" s="18">
        <v>0</v>
      </c>
      <c r="H128" s="65">
        <f t="shared" si="25"/>
        <v>0</v>
      </c>
      <c r="I128" s="59">
        <f>H128-'Pengelolaan Detil'!C128</f>
        <v>0</v>
      </c>
    </row>
    <row r="129" spans="1:9" ht="26.4">
      <c r="A129" s="47" t="str">
        <f>'Deskripsi Detil'!A129</f>
        <v>B.2.2.5</v>
      </c>
      <c r="B129" s="48" t="str">
        <f>'Deskripsi Detil'!B129</f>
        <v>Biaya pengembangan model/skema penggalangan dana lainnya</v>
      </c>
      <c r="C129" s="18">
        <v>0</v>
      </c>
      <c r="D129" s="18">
        <v>0</v>
      </c>
      <c r="E129" s="18">
        <f>'Pengelolaan Detil'!C129</f>
        <v>20000000</v>
      </c>
      <c r="F129" s="18">
        <v>0</v>
      </c>
      <c r="G129" s="18">
        <v>0</v>
      </c>
      <c r="H129" s="65">
        <f t="shared" si="25"/>
        <v>20000000</v>
      </c>
      <c r="I129" s="59">
        <f>H129-'Pengelolaan Detil'!C129</f>
        <v>0</v>
      </c>
    </row>
    <row r="130" spans="1:9" s="45" customFormat="1" ht="26.4">
      <c r="A130" s="24" t="str">
        <f>'Deskripsi Detil'!A130</f>
        <v>B.2.3</v>
      </c>
      <c r="B130" s="19" t="str">
        <f>'Deskripsi Detil'!B130</f>
        <v>Pengembangan kelembagaan penggalangan dana berkelanjutan</v>
      </c>
      <c r="C130" s="18"/>
      <c r="D130" s="18"/>
      <c r="E130" s="18"/>
      <c r="F130" s="18"/>
      <c r="G130" s="18"/>
      <c r="H130" s="65"/>
      <c r="I130" s="59">
        <f>H130-'Pengelolaan Detil'!C130</f>
        <v>0</v>
      </c>
    </row>
    <row r="131" spans="1:9">
      <c r="A131" s="47" t="str">
        <f>'Deskripsi Detil'!A131</f>
        <v>B.2.3.1</v>
      </c>
      <c r="B131" s="48" t="str">
        <f>'Deskripsi Detil'!B131</f>
        <v>Biaya konsultan/fasilitator</v>
      </c>
      <c r="C131" s="18">
        <v>0</v>
      </c>
      <c r="D131" s="18">
        <v>0</v>
      </c>
      <c r="E131" s="18">
        <v>0</v>
      </c>
      <c r="F131" s="18">
        <v>0</v>
      </c>
      <c r="G131" s="18">
        <v>0</v>
      </c>
      <c r="H131" s="65">
        <f t="shared" ref="H131:H134" si="26">SUM(C131:G131)</f>
        <v>0</v>
      </c>
      <c r="I131" s="59">
        <f>H131-'Pengelolaan Detil'!C131</f>
        <v>0</v>
      </c>
    </row>
    <row r="132" spans="1:9">
      <c r="A132" s="47" t="str">
        <f>'Deskripsi Detil'!A132</f>
        <v>B.2.3.2</v>
      </c>
      <c r="B132" s="48" t="str">
        <f>'Deskripsi Detil'!B132</f>
        <v>Biaya rapat dan pertemuan</v>
      </c>
      <c r="C132" s="18">
        <v>0</v>
      </c>
      <c r="D132" s="18">
        <v>0</v>
      </c>
      <c r="E132" s="18">
        <v>0</v>
      </c>
      <c r="F132" s="18">
        <v>0</v>
      </c>
      <c r="G132" s="18">
        <v>0</v>
      </c>
      <c r="H132" s="65">
        <f t="shared" si="26"/>
        <v>0</v>
      </c>
      <c r="I132" s="59">
        <f>H132-'Pengelolaan Detil'!C132</f>
        <v>0</v>
      </c>
    </row>
    <row r="133" spans="1:9" ht="26.4">
      <c r="A133" s="47" t="str">
        <f>'Deskripsi Detil'!A133</f>
        <v>B.2.3.3</v>
      </c>
      <c r="B133" s="48" t="str">
        <f>'Deskripsi Detil'!B133</f>
        <v>Dukungan awal bagi kelembagaan penggalangan dana berkelanjutan</v>
      </c>
      <c r="C133" s="18">
        <v>0</v>
      </c>
      <c r="D133" s="18">
        <v>0</v>
      </c>
      <c r="E133" s="18">
        <v>0</v>
      </c>
      <c r="F133" s="18">
        <v>0</v>
      </c>
      <c r="G133" s="18">
        <v>0</v>
      </c>
      <c r="H133" s="65">
        <f t="shared" si="26"/>
        <v>0</v>
      </c>
      <c r="I133" s="59">
        <f>H133-'Pengelolaan Detil'!C133</f>
        <v>0</v>
      </c>
    </row>
    <row r="134" spans="1:9" ht="26.4">
      <c r="A134" s="47" t="str">
        <f>'Deskripsi Detil'!A134</f>
        <v>B.2.3.4</v>
      </c>
      <c r="B134" s="48" t="str">
        <f>'Deskripsi Detil'!B134</f>
        <v>Biaya pengembangan kelembagaan lainnya</v>
      </c>
      <c r="C134" s="18">
        <v>0</v>
      </c>
      <c r="D134" s="18">
        <v>0</v>
      </c>
      <c r="E134" s="18">
        <v>0</v>
      </c>
      <c r="F134" s="18">
        <v>0</v>
      </c>
      <c r="G134" s="18">
        <v>0</v>
      </c>
      <c r="H134" s="65">
        <f t="shared" si="26"/>
        <v>0</v>
      </c>
      <c r="I134" s="59">
        <f>H134-'Pengelolaan Detil'!C134</f>
        <v>0</v>
      </c>
    </row>
    <row r="135" spans="1:9">
      <c r="A135" s="50"/>
      <c r="B135" s="34" t="str">
        <f>'Deskripsi Detil'!B135</f>
        <v>Sub Total B.2.</v>
      </c>
      <c r="C135" s="46">
        <f>SUM(C119:C134)</f>
        <v>0</v>
      </c>
      <c r="D135" s="46">
        <f t="shared" ref="D135:H135" si="27">SUM(D119:D134)</f>
        <v>27000000</v>
      </c>
      <c r="E135" s="46">
        <f t="shared" si="27"/>
        <v>109000000</v>
      </c>
      <c r="F135" s="46">
        <f t="shared" si="27"/>
        <v>0</v>
      </c>
      <c r="G135" s="46">
        <f t="shared" si="27"/>
        <v>0</v>
      </c>
      <c r="H135" s="46">
        <f t="shared" si="27"/>
        <v>136000000</v>
      </c>
      <c r="I135" s="59">
        <f>H135-'Pengelolaan Detil'!C135</f>
        <v>0</v>
      </c>
    </row>
    <row r="136" spans="1:9">
      <c r="A136" s="23"/>
      <c r="B136" s="20" t="str">
        <f>'Deskripsi Detil'!B136</f>
        <v>Sub Total B.</v>
      </c>
      <c r="C136" s="49">
        <f>C117+C135</f>
        <v>256500000</v>
      </c>
      <c r="D136" s="49">
        <f t="shared" ref="D136:H136" si="28">D117+D135</f>
        <v>114000000</v>
      </c>
      <c r="E136" s="49">
        <f t="shared" si="28"/>
        <v>181000000</v>
      </c>
      <c r="F136" s="49">
        <f t="shared" si="28"/>
        <v>0</v>
      </c>
      <c r="G136" s="49">
        <f t="shared" si="28"/>
        <v>0</v>
      </c>
      <c r="H136" s="49">
        <f t="shared" si="28"/>
        <v>551500000</v>
      </c>
      <c r="I136" s="59">
        <f>H136-'Pengelolaan Detil'!C136</f>
        <v>0</v>
      </c>
    </row>
    <row r="137" spans="1:9">
      <c r="A137" s="39"/>
      <c r="B137" s="40" t="str">
        <f>'Deskripsi Detil'!B137</f>
        <v>TOTAL</v>
      </c>
      <c r="C137" s="54">
        <f>C90+C136</f>
        <v>1049000000</v>
      </c>
      <c r="D137" s="54">
        <f t="shared" ref="D137:H137" si="29">D90+D136</f>
        <v>299500000</v>
      </c>
      <c r="E137" s="54">
        <f t="shared" si="29"/>
        <v>653500000</v>
      </c>
      <c r="F137" s="54">
        <f t="shared" si="29"/>
        <v>64000000</v>
      </c>
      <c r="G137" s="54">
        <f t="shared" si="29"/>
        <v>1187500000</v>
      </c>
      <c r="H137" s="54">
        <f t="shared" si="29"/>
        <v>3253500000</v>
      </c>
      <c r="I137" s="59">
        <f>H137-'Pengelolaan Detil'!C137</f>
        <v>0</v>
      </c>
    </row>
    <row r="138" spans="1:9">
      <c r="A138" s="26"/>
      <c r="B138" s="21"/>
    </row>
    <row r="139" spans="1:9">
      <c r="A139" s="3"/>
      <c r="B139" s="8"/>
    </row>
    <row r="140" spans="1:9" s="6" customFormat="1">
      <c r="A140" s="1"/>
      <c r="B140" s="7"/>
      <c r="C140" s="13"/>
      <c r="D140" s="13"/>
      <c r="E140" s="13"/>
      <c r="F140" s="13"/>
      <c r="G140" s="13"/>
      <c r="H140" s="62"/>
    </row>
    <row r="141" spans="1:9" s="6" customFormat="1">
      <c r="A141" s="1"/>
      <c r="B141" s="7"/>
      <c r="C141" s="13"/>
      <c r="D141" s="13"/>
      <c r="E141" s="13"/>
      <c r="F141" s="13"/>
      <c r="G141" s="13"/>
      <c r="H141" s="62"/>
    </row>
    <row r="142" spans="1:9" s="6" customFormat="1">
      <c r="A142" s="1"/>
      <c r="B142" s="7"/>
      <c r="C142" s="13"/>
      <c r="D142" s="13"/>
      <c r="E142" s="13"/>
      <c r="F142" s="13"/>
      <c r="G142" s="13"/>
      <c r="H142" s="62"/>
    </row>
    <row r="143" spans="1:9" s="6" customFormat="1">
      <c r="A143" s="1"/>
      <c r="B143" s="7"/>
      <c r="C143" s="13"/>
      <c r="D143" s="13"/>
      <c r="E143" s="13"/>
      <c r="F143" s="13"/>
      <c r="G143" s="13"/>
      <c r="H143" s="62"/>
    </row>
    <row r="144" spans="1:9" s="6" customFormat="1">
      <c r="A144" s="27"/>
      <c r="B144" s="4"/>
      <c r="C144" s="13"/>
      <c r="D144" s="13"/>
      <c r="E144" s="13"/>
      <c r="F144" s="13"/>
      <c r="G144" s="13"/>
      <c r="H144" s="62"/>
    </row>
    <row r="145" spans="1:9" s="6" customFormat="1">
      <c r="A145" s="28"/>
      <c r="B145" s="5"/>
      <c r="C145" s="13"/>
      <c r="D145" s="13"/>
      <c r="E145" s="13"/>
      <c r="F145" s="13"/>
      <c r="G145" s="13"/>
      <c r="H145" s="62"/>
    </row>
    <row r="146" spans="1:9" s="6" customFormat="1">
      <c r="A146" s="1"/>
      <c r="B146" s="7"/>
      <c r="C146" s="14"/>
      <c r="D146" s="14"/>
      <c r="E146" s="14"/>
      <c r="F146" s="14"/>
      <c r="G146" s="14"/>
      <c r="H146" s="63"/>
    </row>
    <row r="147" spans="1:9" s="6" customFormat="1">
      <c r="A147" s="1"/>
      <c r="B147" s="7"/>
      <c r="C147" s="14"/>
      <c r="D147" s="14"/>
      <c r="E147" s="14"/>
      <c r="F147" s="14"/>
      <c r="G147" s="14"/>
      <c r="H147" s="63"/>
    </row>
    <row r="148" spans="1:9" s="6" customFormat="1">
      <c r="A148" s="28"/>
      <c r="B148" s="5"/>
      <c r="C148" s="13"/>
      <c r="D148" s="13"/>
      <c r="E148" s="13"/>
      <c r="F148" s="13"/>
      <c r="G148" s="13"/>
      <c r="H148" s="62"/>
    </row>
    <row r="149" spans="1:9" s="6" customFormat="1">
      <c r="A149" s="28"/>
      <c r="B149" s="5"/>
      <c r="C149" s="13"/>
      <c r="D149" s="13"/>
      <c r="E149" s="13"/>
      <c r="F149" s="13"/>
      <c r="G149" s="13"/>
      <c r="H149" s="62"/>
    </row>
    <row r="150" spans="1:9" s="6" customFormat="1">
      <c r="A150" s="28"/>
      <c r="B150" s="5"/>
      <c r="C150" s="13"/>
      <c r="D150" s="13"/>
      <c r="E150" s="13"/>
      <c r="F150" s="13"/>
      <c r="G150" s="13"/>
      <c r="H150" s="62"/>
    </row>
    <row r="151" spans="1:9" s="6" customFormat="1">
      <c r="A151" s="28"/>
      <c r="B151" s="5"/>
      <c r="C151" s="13"/>
      <c r="D151" s="13"/>
      <c r="E151" s="13"/>
      <c r="F151" s="13"/>
      <c r="G151" s="13"/>
      <c r="H151" s="62"/>
    </row>
    <row r="152" spans="1:9" s="6" customFormat="1">
      <c r="A152" s="28"/>
      <c r="B152" s="5"/>
      <c r="C152" s="13"/>
      <c r="D152" s="13"/>
      <c r="E152" s="13"/>
      <c r="F152" s="13"/>
      <c r="G152" s="13"/>
      <c r="H152" s="62"/>
    </row>
    <row r="154" spans="1:9">
      <c r="C154" s="11"/>
      <c r="D154" s="11"/>
      <c r="E154" s="11"/>
      <c r="F154" s="11"/>
      <c r="G154" s="11"/>
      <c r="H154" s="10"/>
    </row>
    <row r="155" spans="1:9">
      <c r="C155" s="11"/>
      <c r="D155" s="11"/>
      <c r="E155" s="11"/>
      <c r="F155" s="11"/>
      <c r="G155" s="11"/>
      <c r="H155" s="10"/>
    </row>
    <row r="156" spans="1:9" s="45" customFormat="1">
      <c r="A156" s="3"/>
      <c r="B156" s="8"/>
      <c r="C156" s="10"/>
      <c r="D156" s="10"/>
      <c r="E156" s="10"/>
      <c r="F156" s="10"/>
      <c r="G156" s="10"/>
      <c r="H156" s="10"/>
      <c r="I156" s="42"/>
    </row>
    <row r="157" spans="1:9">
      <c r="C157" s="11"/>
      <c r="D157" s="11"/>
      <c r="E157" s="11"/>
      <c r="F157" s="11"/>
      <c r="G157" s="11"/>
      <c r="H157" s="10"/>
    </row>
    <row r="158" spans="1:9">
      <c r="C158" s="11"/>
      <c r="D158" s="11"/>
      <c r="E158" s="11"/>
      <c r="F158" s="11"/>
      <c r="G158" s="11"/>
      <c r="H158" s="10"/>
    </row>
    <row r="161" spans="1:9" s="45" customFormat="1">
      <c r="A161" s="3"/>
      <c r="B161" s="8"/>
      <c r="C161" s="15"/>
      <c r="D161" s="15"/>
      <c r="E161" s="15"/>
      <c r="F161" s="15"/>
      <c r="G161" s="15"/>
      <c r="H161" s="15"/>
      <c r="I161" s="42"/>
    </row>
    <row r="172" spans="1:9">
      <c r="A172" s="28"/>
      <c r="B172" s="5"/>
    </row>
    <row r="173" spans="1:9">
      <c r="A173" s="28"/>
      <c r="B173" s="5"/>
    </row>
    <row r="174" spans="1:9">
      <c r="A174" s="28"/>
      <c r="B174" s="5"/>
    </row>
    <row r="175" spans="1:9">
      <c r="A175" s="28"/>
      <c r="B175" s="5"/>
    </row>
    <row r="176" spans="1:9">
      <c r="A176" s="28"/>
      <c r="B176" s="5"/>
    </row>
    <row r="178" spans="1:2">
      <c r="A178" s="29"/>
      <c r="B178" s="22"/>
    </row>
    <row r="179" spans="1:2">
      <c r="A179" s="28"/>
      <c r="B179" s="5"/>
    </row>
    <row r="180" spans="1:2">
      <c r="A180" s="28"/>
      <c r="B180" s="5"/>
    </row>
    <row r="181" spans="1:2">
      <c r="A181" s="28"/>
      <c r="B181" s="5"/>
    </row>
    <row r="182" spans="1:2">
      <c r="A182" s="28"/>
      <c r="B182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8" width="15.88671875" style="12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Detil 2016'!H2</f>
        <v>3935900000</v>
      </c>
    </row>
    <row r="3" spans="1:8">
      <c r="A3" s="30">
        <f>'Pengelolaan Detil 2016'!A3</f>
        <v>2016</v>
      </c>
      <c r="D3" s="9"/>
      <c r="E3" s="9"/>
      <c r="F3" s="9"/>
      <c r="G3" s="9"/>
      <c r="H3" s="9">
        <f>SUM(C4:G4)</f>
        <v>3935900000</v>
      </c>
    </row>
    <row r="4" spans="1:8">
      <c r="A4" s="3"/>
      <c r="B4" s="8"/>
      <c r="C4" s="9">
        <f>C42</f>
        <v>1053100000</v>
      </c>
      <c r="D4" s="9">
        <f t="shared" ref="D4:H4" si="0">D42</f>
        <v>363700000</v>
      </c>
      <c r="E4" s="9">
        <f t="shared" si="0"/>
        <v>583600000</v>
      </c>
      <c r="F4" s="9">
        <f t="shared" si="0"/>
        <v>135400000</v>
      </c>
      <c r="G4" s="9">
        <f t="shared" si="0"/>
        <v>1800100000</v>
      </c>
      <c r="H4" s="9">
        <f t="shared" si="0"/>
        <v>3935900000</v>
      </c>
    </row>
    <row r="5" spans="1:8" s="43" customFormat="1">
      <c r="A5" s="117" t="s">
        <v>8</v>
      </c>
      <c r="B5" s="117" t="s">
        <v>3</v>
      </c>
      <c r="C5" s="118" t="str">
        <f>'Pengelolaan Detil 2016'!C5:H5</f>
        <v>ANGGARAN PENGELOLAAN RUTIN 2016</v>
      </c>
      <c r="D5" s="118"/>
      <c r="E5" s="118"/>
      <c r="F5" s="118"/>
      <c r="G5" s="118"/>
      <c r="H5" s="118"/>
    </row>
    <row r="6" spans="1:8" s="44" customFormat="1" ht="26.4">
      <c r="A6" s="117"/>
      <c r="B6" s="117"/>
      <c r="C6" s="51" t="str">
        <f>'Pengelolaan Detil 2016'!C6</f>
        <v>Pemerintah Daerah</v>
      </c>
      <c r="D6" s="51" t="str">
        <f>'Pengelolaan Detil 2016'!D6</f>
        <v>Korporasi dan CSR</v>
      </c>
      <c r="E6" s="51" t="str">
        <f>'Pengelolaan Detil 2016'!E6</f>
        <v>TNC dan NGO Lainnya</v>
      </c>
      <c r="F6" s="51" t="str">
        <f>'Pengelolaan Detil 2016'!F6</f>
        <v>Lembaga dan Masyarakat Adat</v>
      </c>
      <c r="G6" s="51" t="str">
        <f>'Pengelolaan Detil 2016'!G6</f>
        <v>Sumber Dana Baru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41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38"/>
    </row>
    <row r="9" spans="1:8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SUM('Pengelolaan Detil 2016'!C9:C13)</f>
        <v>0</v>
      </c>
      <c r="D9" s="18">
        <f>SUM('Pengelolaan Detil 2016'!D9:D13)</f>
        <v>0</v>
      </c>
      <c r="E9" s="18">
        <f>SUM('Pengelolaan Detil 2016'!E9:E13)</f>
        <v>0</v>
      </c>
      <c r="F9" s="18">
        <f>SUM('Pengelolaan Detil 2016'!F9:F13)</f>
        <v>0</v>
      </c>
      <c r="G9" s="18">
        <f>SUM('Pengelolaan Detil 2016'!G9:G13)</f>
        <v>0</v>
      </c>
      <c r="H9" s="18">
        <f>SUM(C9:G9)</f>
        <v>0</v>
      </c>
    </row>
    <row r="10" spans="1:8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SUM('Pengelolaan Detil 2016'!C14:C22)</f>
        <v>702900000</v>
      </c>
      <c r="D10" s="18">
        <f>SUM('Pengelolaan Detil 2016'!D14:D22)</f>
        <v>0</v>
      </c>
      <c r="E10" s="18">
        <f>SUM('Pengelolaan Detil 2016'!E14:E22)</f>
        <v>0</v>
      </c>
      <c r="F10" s="18">
        <f>SUM('Pengelolaan Detil 2016'!F14:F22)</f>
        <v>60000000</v>
      </c>
      <c r="G10" s="18">
        <f>SUM('Pengelolaan Detil 2016'!G14:G22)</f>
        <v>408600000</v>
      </c>
      <c r="H10" s="18">
        <f t="shared" ref="H10:H12" si="1">SUM(C10:G10)</f>
        <v>1171500000</v>
      </c>
    </row>
    <row r="11" spans="1:8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SUM('Pengelolaan Detil 2016'!C23:C27)</f>
        <v>22500000</v>
      </c>
      <c r="D11" s="18">
        <f>SUM('Pengelolaan Detil 2016'!D23:D27)</f>
        <v>0</v>
      </c>
      <c r="E11" s="18">
        <f>SUM('Pengelolaan Detil 2016'!E23:E27)</f>
        <v>22500000</v>
      </c>
      <c r="F11" s="18">
        <f>SUM('Pengelolaan Detil 2016'!F23:F27)</f>
        <v>0</v>
      </c>
      <c r="G11" s="18">
        <f>SUM('Pengelolaan Detil 2016'!G23:G27)</f>
        <v>0</v>
      </c>
      <c r="H11" s="18">
        <f t="shared" si="1"/>
        <v>45000000</v>
      </c>
    </row>
    <row r="12" spans="1:8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SUM('Pengelolaan Detil 2016'!C28:C35)</f>
        <v>45000000</v>
      </c>
      <c r="D12" s="18">
        <f>SUM('Pengelolaan Detil 2016'!D28:D35)</f>
        <v>82000000</v>
      </c>
      <c r="E12" s="18">
        <f>SUM('Pengelolaan Detil 2016'!E28:E35)</f>
        <v>0</v>
      </c>
      <c r="F12" s="18">
        <f>SUM('Pengelolaan Detil 2016'!F28:F35)</f>
        <v>0</v>
      </c>
      <c r="G12" s="18">
        <f>SUM('Pengelolaan Detil 2016'!G28:G35)</f>
        <v>150000000</v>
      </c>
      <c r="H12" s="18">
        <f t="shared" si="1"/>
        <v>277000000</v>
      </c>
    </row>
    <row r="13" spans="1:8">
      <c r="A13" s="50"/>
      <c r="B13" s="34" t="str">
        <f>'Deskripsi Detil'!B36</f>
        <v>Sub Total A.1.</v>
      </c>
      <c r="C13" s="46">
        <f t="shared" ref="C13:H13" si="2">SUM(C9:C12)</f>
        <v>770400000</v>
      </c>
      <c r="D13" s="46">
        <f t="shared" si="2"/>
        <v>82000000</v>
      </c>
      <c r="E13" s="46">
        <f t="shared" si="2"/>
        <v>22500000</v>
      </c>
      <c r="F13" s="46">
        <f t="shared" si="2"/>
        <v>60000000</v>
      </c>
      <c r="G13" s="46">
        <f t="shared" si="2"/>
        <v>558600000</v>
      </c>
      <c r="H13" s="46">
        <f t="shared" si="2"/>
        <v>1493500000</v>
      </c>
    </row>
    <row r="14" spans="1:8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38"/>
      <c r="H14" s="38"/>
    </row>
    <row r="15" spans="1:8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SUM('Pengelolaan Detil 2016'!C38:C40)</f>
        <v>0</v>
      </c>
      <c r="D15" s="18">
        <f>SUM('Pengelolaan Detil 2016'!D38:D40)</f>
        <v>0</v>
      </c>
      <c r="E15" s="18">
        <f>SUM('Pengelolaan Detil 2016'!E38:E40)</f>
        <v>0</v>
      </c>
      <c r="F15" s="18">
        <f>SUM('Pengelolaan Detil 2016'!F38:F40)</f>
        <v>0</v>
      </c>
      <c r="G15" s="18">
        <f>SUM('Pengelolaan Detil 2016'!G38:G40)</f>
        <v>0</v>
      </c>
      <c r="H15" s="18">
        <f t="shared" ref="H15:H19" si="3">SUM(C15:G15)</f>
        <v>0</v>
      </c>
    </row>
    <row r="16" spans="1:8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SUM('Pengelolaan Detil 2016'!C41:C44)</f>
        <v>0</v>
      </c>
      <c r="D16" s="18">
        <f>SUM('Pengelolaan Detil 2016'!D41:D44)</f>
        <v>0</v>
      </c>
      <c r="E16" s="18">
        <f>SUM('Pengelolaan Detil 2016'!E41:E44)</f>
        <v>65000000</v>
      </c>
      <c r="F16" s="18">
        <f>SUM('Pengelolaan Detil 2016'!F41:F44)</f>
        <v>0</v>
      </c>
      <c r="G16" s="18">
        <f>SUM('Pengelolaan Detil 2016'!G41:G44)</f>
        <v>0</v>
      </c>
      <c r="H16" s="18">
        <f t="shared" si="3"/>
        <v>65000000</v>
      </c>
    </row>
    <row r="17" spans="1:8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SUM('Pengelolaan Detil 2016'!C45:C49)</f>
        <v>0</v>
      </c>
      <c r="D17" s="18">
        <f>SUM('Pengelolaan Detil 2016'!D45:D49)</f>
        <v>0</v>
      </c>
      <c r="E17" s="18">
        <f>SUM('Pengelolaan Detil 2016'!E45:E49)</f>
        <v>0</v>
      </c>
      <c r="F17" s="18">
        <f>SUM('Pengelolaan Detil 2016'!F45:F49)</f>
        <v>0</v>
      </c>
      <c r="G17" s="18">
        <f>SUM('Pengelolaan Detil 2016'!G45:G49)</f>
        <v>215000000</v>
      </c>
      <c r="H17" s="18">
        <f t="shared" si="3"/>
        <v>215000000</v>
      </c>
    </row>
    <row r="18" spans="1:8">
      <c r="A18" s="25" t="str">
        <f>'Deskripsi Detil'!A50</f>
        <v>A.2.4</v>
      </c>
      <c r="B18" s="52" t="str">
        <f>'Deskripsi Detil'!B50</f>
        <v>Rehabilitasi dan restorasi kawasan</v>
      </c>
      <c r="C18" s="35">
        <f>SUM('Pengelolaan Detil 2016'!C50:C54)</f>
        <v>0</v>
      </c>
      <c r="D18" s="35">
        <f>SUM('Pengelolaan Detil 2016'!D50:D54)</f>
        <v>16000000</v>
      </c>
      <c r="E18" s="35">
        <f>SUM('Pengelolaan Detil 2016'!E50:E54)</f>
        <v>16000000</v>
      </c>
      <c r="F18" s="35">
        <f>SUM('Pengelolaan Detil 2016'!F50:F54)</f>
        <v>0</v>
      </c>
      <c r="G18" s="35">
        <f>SUM('Pengelolaan Detil 2016'!G50:G54)</f>
        <v>150000000</v>
      </c>
      <c r="H18" s="18">
        <f t="shared" si="3"/>
        <v>182000000</v>
      </c>
    </row>
    <row r="19" spans="1:8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SUM('Pengelolaan Detil 2016'!C55:C60)</f>
        <v>0</v>
      </c>
      <c r="D19" s="18">
        <f>SUM('Pengelolaan Detil 2016'!D55:D60)</f>
        <v>0</v>
      </c>
      <c r="E19" s="18">
        <f>SUM('Pengelolaan Detil 2016'!E55:E60)</f>
        <v>0</v>
      </c>
      <c r="F19" s="18">
        <f>SUM('Pengelolaan Detil 2016'!F55:F60)</f>
        <v>0</v>
      </c>
      <c r="G19" s="18">
        <f>SUM('Pengelolaan Detil 2016'!G55:G60)</f>
        <v>155000000</v>
      </c>
      <c r="H19" s="18">
        <f t="shared" si="3"/>
        <v>155000000</v>
      </c>
    </row>
    <row r="20" spans="1:8">
      <c r="A20" s="50"/>
      <c r="B20" s="34" t="str">
        <f>'Deskripsi Detil'!B61</f>
        <v>Sub Total A.2.</v>
      </c>
      <c r="C20" s="46">
        <f t="shared" ref="C20:H20" si="4">SUM(C15:C19)</f>
        <v>0</v>
      </c>
      <c r="D20" s="46">
        <f t="shared" si="4"/>
        <v>16000000</v>
      </c>
      <c r="E20" s="46">
        <f t="shared" si="4"/>
        <v>81000000</v>
      </c>
      <c r="F20" s="46">
        <f t="shared" si="4"/>
        <v>0</v>
      </c>
      <c r="G20" s="46">
        <f t="shared" si="4"/>
        <v>520000000</v>
      </c>
      <c r="H20" s="46">
        <f t="shared" si="4"/>
        <v>617000000</v>
      </c>
    </row>
    <row r="21" spans="1:8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38"/>
      <c r="H21" s="38"/>
    </row>
    <row r="22" spans="1:8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SUM('Pengelolaan Detil 2016'!C63:C67)</f>
        <v>0</v>
      </c>
      <c r="D22" s="18">
        <f>SUM('Pengelolaan Detil 2016'!D63:D67)</f>
        <v>0</v>
      </c>
      <c r="E22" s="18">
        <f>SUM('Pengelolaan Detil 2016'!E63:E67)</f>
        <v>68900000</v>
      </c>
      <c r="F22" s="18">
        <f>SUM('Pengelolaan Detil 2016'!F63:F67)</f>
        <v>43900000</v>
      </c>
      <c r="G22" s="18">
        <f>SUM('Pengelolaan Detil 2016'!G63:G67)</f>
        <v>0</v>
      </c>
      <c r="H22" s="18">
        <f t="shared" ref="H22:H26" si="5">SUM(C22:G22)</f>
        <v>112800000</v>
      </c>
    </row>
    <row r="23" spans="1:8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SUM('Pengelolaan Detil 2016'!C68:C72)</f>
        <v>0</v>
      </c>
      <c r="D23" s="18">
        <f>SUM('Pengelolaan Detil 2016'!D68:D72)</f>
        <v>123000000</v>
      </c>
      <c r="E23" s="18">
        <f>SUM('Pengelolaan Detil 2016'!E68:E72)</f>
        <v>0</v>
      </c>
      <c r="F23" s="18">
        <f>SUM('Pengelolaan Detil 2016'!F68:F72)</f>
        <v>0</v>
      </c>
      <c r="G23" s="18">
        <f>SUM('Pengelolaan Detil 2016'!G68:G72)</f>
        <v>123000000</v>
      </c>
      <c r="H23" s="18">
        <f t="shared" si="5"/>
        <v>246000000</v>
      </c>
    </row>
    <row r="24" spans="1:8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SUM('Pengelolaan Detil 2016'!C73:C77)</f>
        <v>0</v>
      </c>
      <c r="D24" s="18">
        <f>SUM('Pengelolaan Detil 2016'!D73:D77)</f>
        <v>0</v>
      </c>
      <c r="E24" s="18">
        <f>SUM('Pengelolaan Detil 2016'!E73:E77)</f>
        <v>0</v>
      </c>
      <c r="F24" s="18">
        <f>SUM('Pengelolaan Detil 2016'!F73:F77)</f>
        <v>0</v>
      </c>
      <c r="G24" s="18">
        <f>SUM('Pengelolaan Detil 2016'!G73:G77)</f>
        <v>385000000</v>
      </c>
      <c r="H24" s="18">
        <f t="shared" si="5"/>
        <v>385000000</v>
      </c>
    </row>
    <row r="25" spans="1:8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SUM('Pengelolaan Detil 2016'!C78:C82)</f>
        <v>0</v>
      </c>
      <c r="D25" s="18">
        <f>SUM('Pengelolaan Detil 2016'!D78:D82)</f>
        <v>0</v>
      </c>
      <c r="E25" s="18">
        <f>SUM('Pengelolaan Detil 2016'!E78:E82)</f>
        <v>0</v>
      </c>
      <c r="F25" s="18">
        <f>SUM('Pengelolaan Detil 2016'!F78:F82)</f>
        <v>31500000</v>
      </c>
      <c r="G25" s="18">
        <f>SUM('Pengelolaan Detil 2016'!G78:G82)</f>
        <v>128500000</v>
      </c>
      <c r="H25" s="18">
        <f t="shared" si="5"/>
        <v>160000000</v>
      </c>
    </row>
    <row r="26" spans="1:8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SUM('Pengelolaan Detil 2016'!C83:C88)</f>
        <v>0</v>
      </c>
      <c r="D26" s="18">
        <f>SUM('Pengelolaan Detil 2016'!D83:D88)</f>
        <v>0</v>
      </c>
      <c r="E26" s="18">
        <f>SUM('Pengelolaan Detil 2016'!E83:E88)</f>
        <v>0</v>
      </c>
      <c r="F26" s="18">
        <f>SUM('Pengelolaan Detil 2016'!F83:F88)</f>
        <v>0</v>
      </c>
      <c r="G26" s="18">
        <f>SUM('Pengelolaan Detil 2016'!G83:G88)</f>
        <v>85000000</v>
      </c>
      <c r="H26" s="18">
        <f t="shared" si="5"/>
        <v>85000000</v>
      </c>
    </row>
    <row r="27" spans="1:8">
      <c r="A27" s="50"/>
      <c r="B27" s="34" t="str">
        <f>'Deskripsi Detil'!B89</f>
        <v>Sub Total A.3.</v>
      </c>
      <c r="C27" s="46">
        <f t="shared" ref="C27:H27" si="6">SUM(C22:C26)</f>
        <v>0</v>
      </c>
      <c r="D27" s="46">
        <f t="shared" si="6"/>
        <v>123000000</v>
      </c>
      <c r="E27" s="46">
        <f t="shared" si="6"/>
        <v>68900000</v>
      </c>
      <c r="F27" s="46">
        <f t="shared" si="6"/>
        <v>75400000</v>
      </c>
      <c r="G27" s="46">
        <f t="shared" si="6"/>
        <v>721500000</v>
      </c>
      <c r="H27" s="46">
        <f t="shared" si="6"/>
        <v>988800000</v>
      </c>
    </row>
    <row r="28" spans="1:8">
      <c r="A28" s="23"/>
      <c r="B28" s="20" t="str">
        <f>'Deskripsi Detil'!B90</f>
        <v>Sub Total A.</v>
      </c>
      <c r="C28" s="49">
        <f t="shared" ref="C28:H28" si="7">C13+C20+C27</f>
        <v>770400000</v>
      </c>
      <c r="D28" s="49">
        <f t="shared" si="7"/>
        <v>221000000</v>
      </c>
      <c r="E28" s="49">
        <f t="shared" si="7"/>
        <v>172400000</v>
      </c>
      <c r="F28" s="49">
        <f t="shared" si="7"/>
        <v>135400000</v>
      </c>
      <c r="G28" s="49">
        <f t="shared" si="7"/>
        <v>1800100000</v>
      </c>
      <c r="H28" s="49">
        <f t="shared" si="7"/>
        <v>3099300000</v>
      </c>
    </row>
    <row r="29" spans="1:8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41"/>
      <c r="H29" s="41"/>
    </row>
    <row r="30" spans="1:8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38"/>
      <c r="H30" s="38"/>
    </row>
    <row r="31" spans="1:8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SUM('Pengelolaan Detil 2016'!C93:C96)</f>
        <v>45000000</v>
      </c>
      <c r="D31" s="18">
        <f>SUM('Pengelolaan Detil 2016'!D93:D96)</f>
        <v>0</v>
      </c>
      <c r="E31" s="18">
        <f>SUM('Pengelolaan Detil 2016'!E93:E96)</f>
        <v>0</v>
      </c>
      <c r="F31" s="18">
        <f>SUM('Pengelolaan Detil 2016'!F93:F96)</f>
        <v>0</v>
      </c>
      <c r="G31" s="18">
        <f>SUM('Pengelolaan Detil 2016'!G93:G96)</f>
        <v>0</v>
      </c>
      <c r="H31" s="18">
        <f t="shared" ref="H31:H34" si="8">SUM(C31:G31)</f>
        <v>45000000</v>
      </c>
    </row>
    <row r="32" spans="1:8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SUM('Pengelolaan Detil 2016'!C97:C105)</f>
        <v>237700000</v>
      </c>
      <c r="D32" s="18">
        <f>SUM('Pengelolaan Detil 2016'!D97:D105)</f>
        <v>0</v>
      </c>
      <c r="E32" s="18">
        <f>SUM('Pengelolaan Detil 2016'!E97:E105)</f>
        <v>0</v>
      </c>
      <c r="F32" s="18">
        <f>SUM('Pengelolaan Detil 2016'!F97:F105)</f>
        <v>0</v>
      </c>
      <c r="G32" s="18">
        <f>SUM('Pengelolaan Detil 2016'!G97:G105)</f>
        <v>0</v>
      </c>
      <c r="H32" s="18">
        <f t="shared" si="8"/>
        <v>237700000</v>
      </c>
    </row>
    <row r="33" spans="1:8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SUM('Pengelolaan Detil 2016'!C106:C111)</f>
        <v>0</v>
      </c>
      <c r="D33" s="18">
        <f>SUM('Pengelolaan Detil 2016'!D106:D111)</f>
        <v>0</v>
      </c>
      <c r="E33" s="18">
        <f>SUM('Pengelolaan Detil 2016'!E106:E111)</f>
        <v>79200000.000000015</v>
      </c>
      <c r="F33" s="18">
        <f>SUM('Pengelolaan Detil 2016'!F106:F111)</f>
        <v>0</v>
      </c>
      <c r="G33" s="18">
        <f>SUM('Pengelolaan Detil 2016'!G106:G111)</f>
        <v>0</v>
      </c>
      <c r="H33" s="18">
        <f t="shared" si="8"/>
        <v>79200000.000000015</v>
      </c>
    </row>
    <row r="34" spans="1:8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SUM('Pengelolaan Detil 2016'!C112:C116)</f>
        <v>0</v>
      </c>
      <c r="D34" s="18">
        <f>SUM('Pengelolaan Detil 2016'!D112:D116)</f>
        <v>115700000</v>
      </c>
      <c r="E34" s="18">
        <f>SUM('Pengelolaan Detil 2016'!E112:E116)</f>
        <v>0</v>
      </c>
      <c r="F34" s="18">
        <f>SUM('Pengelolaan Detil 2016'!F112:F116)</f>
        <v>0</v>
      </c>
      <c r="G34" s="18">
        <f>SUM('Pengelolaan Detil 2016'!G112:G116)</f>
        <v>0</v>
      </c>
      <c r="H34" s="18">
        <f t="shared" si="8"/>
        <v>115700000</v>
      </c>
    </row>
    <row r="35" spans="1:8">
      <c r="A35" s="50"/>
      <c r="B35" s="34" t="str">
        <f>'Deskripsi Detil'!B117</f>
        <v>Sub Total B.1.</v>
      </c>
      <c r="C35" s="46">
        <f t="shared" ref="C35:H35" si="9">SUM(C31:C34)</f>
        <v>282700000</v>
      </c>
      <c r="D35" s="46">
        <f t="shared" si="9"/>
        <v>115700000</v>
      </c>
      <c r="E35" s="46">
        <f t="shared" si="9"/>
        <v>79200000.000000015</v>
      </c>
      <c r="F35" s="46">
        <f t="shared" si="9"/>
        <v>0</v>
      </c>
      <c r="G35" s="46">
        <f t="shared" si="9"/>
        <v>0</v>
      </c>
      <c r="H35" s="46">
        <f t="shared" si="9"/>
        <v>477600000</v>
      </c>
    </row>
    <row r="36" spans="1:8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38"/>
      <c r="H36" s="38"/>
    </row>
    <row r="37" spans="1:8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SUM('Pengelolaan Detil 2016'!C119:C123)</f>
        <v>0</v>
      </c>
      <c r="D37" s="18">
        <f>SUM('Pengelolaan Detil 2016'!D119:D123)</f>
        <v>27000000</v>
      </c>
      <c r="E37" s="18">
        <f>SUM('Pengelolaan Detil 2016'!E119:E123)</f>
        <v>27000000</v>
      </c>
      <c r="F37" s="18">
        <f>SUM('Pengelolaan Detil 2016'!F119:F123)</f>
        <v>0</v>
      </c>
      <c r="G37" s="18">
        <f>SUM('Pengelolaan Detil 2016'!G119:G123)</f>
        <v>0</v>
      </c>
      <c r="H37" s="18">
        <f t="shared" ref="H37:H39" si="10">SUM(C37:G37)</f>
        <v>54000000</v>
      </c>
    </row>
    <row r="38" spans="1:8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SUM('Pengelolaan Detil 2016'!C124:C129)</f>
        <v>0</v>
      </c>
      <c r="D38" s="18">
        <f>SUM('Pengelolaan Detil 2016'!D124:D129)</f>
        <v>0</v>
      </c>
      <c r="E38" s="18">
        <f>SUM('Pengelolaan Detil 2016'!E124:E129)</f>
        <v>185000000</v>
      </c>
      <c r="F38" s="18">
        <f>SUM('Pengelolaan Detil 2016'!F124:F129)</f>
        <v>0</v>
      </c>
      <c r="G38" s="18">
        <f>SUM('Pengelolaan Detil 2016'!G124:G129)</f>
        <v>0</v>
      </c>
      <c r="H38" s="18">
        <f t="shared" si="10"/>
        <v>185000000</v>
      </c>
    </row>
    <row r="39" spans="1:8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SUM('Pengelolaan Detil 2016'!C130:C134)</f>
        <v>0</v>
      </c>
      <c r="D39" s="18">
        <f>SUM('Pengelolaan Detil 2016'!D130:D134)</f>
        <v>0</v>
      </c>
      <c r="E39" s="18">
        <f>SUM('Pengelolaan Detil 2016'!E130:E134)</f>
        <v>120000000</v>
      </c>
      <c r="F39" s="18">
        <f>SUM('Pengelolaan Detil 2016'!F130:F134)</f>
        <v>0</v>
      </c>
      <c r="G39" s="18">
        <f>SUM('Pengelolaan Detil 2016'!G130:G134)</f>
        <v>0</v>
      </c>
      <c r="H39" s="18">
        <f t="shared" si="10"/>
        <v>120000000</v>
      </c>
    </row>
    <row r="40" spans="1:8">
      <c r="A40" s="50"/>
      <c r="B40" s="34" t="str">
        <f>'Deskripsi Detil'!B135</f>
        <v>Sub Total B.2.</v>
      </c>
      <c r="C40" s="46">
        <f t="shared" ref="C40:H40" si="11">SUM(C37:C39)</f>
        <v>0</v>
      </c>
      <c r="D40" s="46">
        <f t="shared" si="11"/>
        <v>27000000</v>
      </c>
      <c r="E40" s="46">
        <f t="shared" si="11"/>
        <v>332000000</v>
      </c>
      <c r="F40" s="46">
        <f t="shared" si="11"/>
        <v>0</v>
      </c>
      <c r="G40" s="46">
        <f t="shared" si="11"/>
        <v>0</v>
      </c>
      <c r="H40" s="46">
        <f t="shared" si="11"/>
        <v>359000000</v>
      </c>
    </row>
    <row r="41" spans="1:8">
      <c r="A41" s="23"/>
      <c r="B41" s="20" t="str">
        <f>'Deskripsi Detil'!B136</f>
        <v>Sub Total B.</v>
      </c>
      <c r="C41" s="49">
        <f t="shared" ref="C41:H41" si="12">C35+C40</f>
        <v>282700000</v>
      </c>
      <c r="D41" s="49">
        <f t="shared" si="12"/>
        <v>142700000</v>
      </c>
      <c r="E41" s="49">
        <f t="shared" si="12"/>
        <v>411200000</v>
      </c>
      <c r="F41" s="49">
        <f t="shared" si="12"/>
        <v>0</v>
      </c>
      <c r="G41" s="49">
        <f t="shared" si="12"/>
        <v>0</v>
      </c>
      <c r="H41" s="49">
        <f t="shared" si="12"/>
        <v>836600000</v>
      </c>
    </row>
    <row r="42" spans="1:8">
      <c r="A42" s="39"/>
      <c r="B42" s="40" t="str">
        <f>'Deskripsi Detil'!B137</f>
        <v>TOTAL</v>
      </c>
      <c r="C42" s="54">
        <f t="shared" ref="C42:H42" si="13">C28+C41</f>
        <v>1053100000</v>
      </c>
      <c r="D42" s="54">
        <f t="shared" si="13"/>
        <v>363700000</v>
      </c>
      <c r="E42" s="54">
        <f t="shared" si="13"/>
        <v>583600000</v>
      </c>
      <c r="F42" s="54">
        <f t="shared" si="13"/>
        <v>135400000</v>
      </c>
      <c r="G42" s="54">
        <f t="shared" si="13"/>
        <v>1800100000</v>
      </c>
      <c r="H42" s="54">
        <f t="shared" si="13"/>
        <v>3935900000</v>
      </c>
    </row>
    <row r="43" spans="1:8">
      <c r="A43" s="26"/>
      <c r="B43" s="21"/>
    </row>
    <row r="44" spans="1:8">
      <c r="A44" s="3"/>
      <c r="B44" s="8"/>
    </row>
    <row r="45" spans="1:8" s="6" customFormat="1">
      <c r="A45" s="1"/>
      <c r="B45" s="7"/>
      <c r="C45" s="13"/>
      <c r="D45" s="13"/>
      <c r="E45" s="13"/>
      <c r="F45" s="13"/>
      <c r="G45" s="13"/>
      <c r="H45" s="13"/>
    </row>
    <row r="46" spans="1:8" s="6" customFormat="1">
      <c r="A46" s="1"/>
      <c r="B46" s="7"/>
      <c r="C46" s="13"/>
      <c r="D46" s="13"/>
      <c r="E46" s="13"/>
      <c r="F46" s="13"/>
      <c r="G46" s="13"/>
      <c r="H46" s="13"/>
    </row>
    <row r="47" spans="1:8" s="6" customFormat="1">
      <c r="A47" s="1"/>
      <c r="B47" s="7"/>
      <c r="C47" s="13"/>
      <c r="D47" s="13"/>
      <c r="E47" s="13"/>
      <c r="F47" s="13"/>
      <c r="G47" s="13"/>
      <c r="H47" s="13"/>
    </row>
    <row r="48" spans="1:8" s="6" customFormat="1">
      <c r="A48" s="1"/>
      <c r="B48" s="7"/>
      <c r="C48" s="13"/>
      <c r="D48" s="13"/>
      <c r="E48" s="13"/>
      <c r="F48" s="13"/>
      <c r="G48" s="13"/>
      <c r="H48" s="13"/>
    </row>
    <row r="49" spans="1:8" s="6" customFormat="1">
      <c r="A49" s="27"/>
      <c r="B49" s="4"/>
      <c r="C49" s="13"/>
      <c r="D49" s="13"/>
      <c r="E49" s="13"/>
      <c r="F49" s="13"/>
      <c r="G49" s="13"/>
      <c r="H49" s="13"/>
    </row>
    <row r="50" spans="1:8" s="6" customFormat="1">
      <c r="A50" s="28"/>
      <c r="B50" s="5"/>
      <c r="C50" s="13"/>
      <c r="D50" s="13"/>
      <c r="E50" s="13"/>
      <c r="F50" s="13"/>
      <c r="G50" s="13"/>
      <c r="H50" s="13"/>
    </row>
    <row r="51" spans="1:8" s="6" customFormat="1">
      <c r="A51" s="1"/>
      <c r="B51" s="7"/>
      <c r="C51" s="14"/>
      <c r="D51" s="14"/>
      <c r="E51" s="14"/>
      <c r="F51" s="14"/>
      <c r="G51" s="14"/>
      <c r="H51" s="14"/>
    </row>
    <row r="52" spans="1:8" s="6" customFormat="1">
      <c r="A52" s="1"/>
      <c r="B52" s="7"/>
      <c r="C52" s="14"/>
      <c r="D52" s="14"/>
      <c r="E52" s="14"/>
      <c r="F52" s="14"/>
      <c r="G52" s="14"/>
      <c r="H52" s="14"/>
    </row>
    <row r="53" spans="1:8" s="6" customFormat="1">
      <c r="A53" s="28"/>
      <c r="B53" s="5"/>
      <c r="C53" s="13"/>
      <c r="D53" s="13"/>
      <c r="E53" s="13"/>
      <c r="F53" s="13"/>
      <c r="G53" s="13"/>
      <c r="H53" s="13"/>
    </row>
    <row r="54" spans="1:8" s="6" customFormat="1">
      <c r="A54" s="28"/>
      <c r="B54" s="5"/>
      <c r="C54" s="13"/>
      <c r="D54" s="13"/>
      <c r="E54" s="13"/>
      <c r="F54" s="13"/>
      <c r="G54" s="13"/>
      <c r="H54" s="13"/>
    </row>
    <row r="55" spans="1:8" s="6" customFormat="1">
      <c r="A55" s="28"/>
      <c r="B55" s="5"/>
      <c r="C55" s="13"/>
      <c r="D55" s="13"/>
      <c r="E55" s="13"/>
      <c r="F55" s="13"/>
      <c r="G55" s="13"/>
      <c r="H55" s="13"/>
    </row>
    <row r="56" spans="1:8" s="6" customFormat="1">
      <c r="A56" s="28"/>
      <c r="B56" s="5"/>
      <c r="C56" s="13"/>
      <c r="D56" s="13"/>
      <c r="E56" s="13"/>
      <c r="F56" s="13"/>
      <c r="G56" s="13"/>
      <c r="H56" s="13"/>
    </row>
    <row r="57" spans="1:8" s="6" customFormat="1">
      <c r="A57" s="28"/>
      <c r="B57" s="5"/>
      <c r="C57" s="13"/>
      <c r="D57" s="13"/>
      <c r="E57" s="13"/>
      <c r="F57" s="13"/>
      <c r="G57" s="13"/>
      <c r="H57" s="13"/>
    </row>
    <row r="59" spans="1:8">
      <c r="C59" s="11"/>
      <c r="D59" s="11"/>
      <c r="E59" s="11"/>
      <c r="F59" s="11"/>
      <c r="G59" s="11"/>
      <c r="H59" s="11"/>
    </row>
    <row r="60" spans="1:8">
      <c r="C60" s="11"/>
      <c r="D60" s="11"/>
      <c r="E60" s="11"/>
      <c r="F60" s="11"/>
      <c r="G60" s="11"/>
      <c r="H60" s="11"/>
    </row>
    <row r="61" spans="1:8" s="45" customFormat="1">
      <c r="A61" s="3"/>
      <c r="B61" s="8"/>
      <c r="C61" s="10"/>
      <c r="D61" s="10"/>
      <c r="E61" s="10"/>
      <c r="F61" s="10"/>
      <c r="G61" s="10"/>
      <c r="H61" s="10"/>
    </row>
    <row r="62" spans="1:8">
      <c r="C62" s="11"/>
      <c r="D62" s="11"/>
      <c r="E62" s="11"/>
      <c r="F62" s="11"/>
      <c r="G62" s="11"/>
      <c r="H62" s="11"/>
    </row>
    <row r="63" spans="1:8">
      <c r="C63" s="11"/>
      <c r="D63" s="11"/>
      <c r="E63" s="11"/>
      <c r="F63" s="11"/>
      <c r="G63" s="11"/>
      <c r="H63" s="11"/>
    </row>
    <row r="66" spans="1:8" s="45" customFormat="1">
      <c r="A66" s="3"/>
      <c r="B66" s="8"/>
      <c r="C66" s="15"/>
      <c r="D66" s="15"/>
      <c r="E66" s="15"/>
      <c r="F66" s="15"/>
      <c r="G66" s="15"/>
      <c r="H66" s="15"/>
    </row>
    <row r="77" spans="1:8">
      <c r="A77" s="28"/>
      <c r="B77" s="5"/>
    </row>
    <row r="78" spans="1:8">
      <c r="A78" s="28"/>
      <c r="B78" s="5"/>
    </row>
    <row r="79" spans="1:8">
      <c r="A79" s="28"/>
      <c r="B79" s="5"/>
    </row>
    <row r="80" spans="1:8">
      <c r="A80" s="28"/>
      <c r="B80" s="5"/>
    </row>
    <row r="81" spans="1:2">
      <c r="A81" s="28"/>
      <c r="B81" s="5"/>
    </row>
    <row r="83" spans="1:2">
      <c r="A83" s="29"/>
      <c r="B83" s="22"/>
    </row>
    <row r="84" spans="1:2">
      <c r="A84" s="28"/>
      <c r="B84" s="5"/>
    </row>
    <row r="85" spans="1:2">
      <c r="A85" s="28"/>
      <c r="B85" s="5"/>
    </row>
    <row r="86" spans="1:2">
      <c r="A86" s="28"/>
      <c r="B86" s="5"/>
    </row>
    <row r="87" spans="1:2">
      <c r="A87" s="28"/>
      <c r="B87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2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9" width="17.77734375" style="42" customWidth="1"/>
    <col min="10" max="16384" width="8.88671875" style="42"/>
  </cols>
  <sheetData>
    <row r="1" spans="1:9">
      <c r="A1" s="30" t="s">
        <v>257</v>
      </c>
      <c r="D1" s="9"/>
      <c r="E1" s="9"/>
      <c r="F1" s="9"/>
      <c r="G1" s="9"/>
      <c r="H1" s="9"/>
    </row>
    <row r="2" spans="1:9">
      <c r="A2" s="30" t="s">
        <v>2</v>
      </c>
      <c r="D2" s="10"/>
      <c r="E2" s="10"/>
      <c r="F2" s="10"/>
      <c r="G2" s="10"/>
      <c r="H2" s="10">
        <f>'Pengelolaan Detil'!D4</f>
        <v>3935900000</v>
      </c>
    </row>
    <row r="3" spans="1:9">
      <c r="A3" s="30">
        <v>2016</v>
      </c>
      <c r="D3" s="9"/>
      <c r="E3" s="9"/>
      <c r="F3" s="9"/>
      <c r="G3" s="9"/>
      <c r="H3" s="9">
        <f>SUM(C4:G4)</f>
        <v>3935900000</v>
      </c>
    </row>
    <row r="4" spans="1:9">
      <c r="A4" s="3"/>
      <c r="B4" s="8"/>
      <c r="C4" s="9">
        <f>C137</f>
        <v>1053100000</v>
      </c>
      <c r="D4" s="9">
        <f t="shared" ref="D4:I4" si="0">D137</f>
        <v>363700000</v>
      </c>
      <c r="E4" s="9">
        <f t="shared" si="0"/>
        <v>583600000</v>
      </c>
      <c r="F4" s="9">
        <f t="shared" si="0"/>
        <v>135400000</v>
      </c>
      <c r="G4" s="9">
        <f t="shared" si="0"/>
        <v>1800100000</v>
      </c>
      <c r="H4" s="9">
        <f t="shared" si="0"/>
        <v>3935900000</v>
      </c>
      <c r="I4" s="9">
        <f t="shared" si="0"/>
        <v>0</v>
      </c>
    </row>
    <row r="5" spans="1:9" s="43" customFormat="1">
      <c r="A5" s="117" t="s">
        <v>8</v>
      </c>
      <c r="B5" s="117" t="s">
        <v>3</v>
      </c>
      <c r="C5" s="118" t="s">
        <v>264</v>
      </c>
      <c r="D5" s="118"/>
      <c r="E5" s="118"/>
      <c r="F5" s="118"/>
      <c r="G5" s="118"/>
      <c r="H5" s="118"/>
    </row>
    <row r="6" spans="1:9" s="44" customFormat="1" ht="26.4">
      <c r="A6" s="117"/>
      <c r="B6" s="117"/>
      <c r="C6" s="51" t="s">
        <v>4</v>
      </c>
      <c r="D6" s="51" t="s">
        <v>7</v>
      </c>
      <c r="E6" s="51" t="s">
        <v>5</v>
      </c>
      <c r="F6" s="51" t="s">
        <v>6</v>
      </c>
      <c r="G6" s="51" t="s">
        <v>256</v>
      </c>
      <c r="H6" s="51" t="s">
        <v>1</v>
      </c>
    </row>
    <row r="7" spans="1:9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9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9" s="45" customFormat="1">
      <c r="A9" s="24" t="str">
        <f>'Deskripsi Detil'!A9</f>
        <v>A.1.1</v>
      </c>
      <c r="B9" s="19" t="str">
        <f>'Deskripsi Detil'!B9</f>
        <v>Pemantapan status kawasan</v>
      </c>
      <c r="C9" s="18"/>
      <c r="D9" s="18"/>
      <c r="E9" s="18"/>
      <c r="F9" s="18"/>
      <c r="G9" s="18"/>
      <c r="H9" s="65"/>
      <c r="I9" s="59">
        <f>H9-'Pengelolaan Detil'!D9</f>
        <v>0</v>
      </c>
    </row>
    <row r="10" spans="1:9">
      <c r="A10" s="25" t="str">
        <f>'Deskripsi Detil'!A10</f>
        <v>A.1.1.1</v>
      </c>
      <c r="B10" s="31" t="str">
        <f>'Deskripsi Detil'!B10</f>
        <v>Biaya audiensi, dialog dan pertemuan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5">
        <f>SUM(C10:G10)</f>
        <v>0</v>
      </c>
      <c r="I10" s="59">
        <f>H10-'Pengelolaan Detil'!D10</f>
        <v>0</v>
      </c>
    </row>
    <row r="11" spans="1:9" ht="26.4">
      <c r="A11" s="25" t="str">
        <f>'Deskripsi Detil'!A11</f>
        <v>A.1.1.2</v>
      </c>
      <c r="B11" s="31" t="str">
        <f>'Deskripsi Detil'!B11</f>
        <v>Biaya pemetaan tata batas dan pemeriksaan lapangan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65">
        <f t="shared" ref="H11:H13" si="1">SUM(C11:G11)</f>
        <v>0</v>
      </c>
      <c r="I11" s="59">
        <f>H11-'Pengelolaan Detil'!D11</f>
        <v>0</v>
      </c>
    </row>
    <row r="12" spans="1:9" ht="39.6">
      <c r="A12" s="25" t="str">
        <f>'Deskripsi Detil'!A12</f>
        <v>A.1.1.3</v>
      </c>
      <c r="B12" s="31" t="str">
        <f>'Deskripsi Detil'!B12</f>
        <v>Biaya penyiapan data, kajian, penyusunan naskah akademis dan rancangan peraturan daerah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5">
        <f t="shared" si="1"/>
        <v>0</v>
      </c>
      <c r="I12" s="59">
        <f>H12-'Pengelolaan Detil'!D12</f>
        <v>0</v>
      </c>
    </row>
    <row r="13" spans="1:9">
      <c r="A13" s="25" t="str">
        <f>'Deskripsi Detil'!A13</f>
        <v>A.1.1.4</v>
      </c>
      <c r="B13" s="31" t="str">
        <f>'Deskripsi Detil'!B13</f>
        <v>Biaya pemantapan kawasan lain-lain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65">
        <f t="shared" si="1"/>
        <v>0</v>
      </c>
      <c r="I13" s="59">
        <f>H13-'Pengelolaan Detil'!D13</f>
        <v>0</v>
      </c>
    </row>
    <row r="14" spans="1:9" s="45" customFormat="1">
      <c r="A14" s="24" t="str">
        <f>'Deskripsi Detil'!A14</f>
        <v>A.1.2</v>
      </c>
      <c r="B14" s="19" t="str">
        <f>'Deskripsi Detil'!B14</f>
        <v>Pengamanan dan pemantauan kawasan</v>
      </c>
      <c r="C14" s="18"/>
      <c r="D14" s="18"/>
      <c r="E14" s="18"/>
      <c r="F14" s="18"/>
      <c r="G14" s="18"/>
      <c r="H14" s="65"/>
      <c r="I14" s="59">
        <f>H14-'Pengelolaan Detil'!D14</f>
        <v>0</v>
      </c>
    </row>
    <row r="15" spans="1:9">
      <c r="A15" s="25" t="str">
        <f>'Deskripsi Detil'!A15</f>
        <v>A.1.2.1</v>
      </c>
      <c r="B15" s="31" t="str">
        <f>'Deskripsi Detil'!B15</f>
        <v>Biaya gaji staf Unit Pelaksana</v>
      </c>
      <c r="C15" s="18">
        <f>'Pengelolaan Detil'!D15*3/5</f>
        <v>66000000.000000015</v>
      </c>
      <c r="D15" s="18">
        <v>0</v>
      </c>
      <c r="E15" s="18">
        <v>0</v>
      </c>
      <c r="F15" s="18">
        <v>0</v>
      </c>
      <c r="G15" s="18">
        <f>'Pengelolaan Detil'!D15*2/5</f>
        <v>44000000.000000007</v>
      </c>
      <c r="H15" s="65">
        <f t="shared" ref="H15:H22" si="2">SUM(C15:G15)</f>
        <v>110000000.00000003</v>
      </c>
      <c r="I15" s="59">
        <f>H15-'Pengelolaan Detil'!D15</f>
        <v>0</v>
      </c>
    </row>
    <row r="16" spans="1:9">
      <c r="A16" s="25" t="str">
        <f>'Deskripsi Detil'!A16</f>
        <v>A.1.2.2</v>
      </c>
      <c r="B16" s="31" t="str">
        <f>'Deskripsi Detil'!B16</f>
        <v>Biaya gaji dan tunjangan tim pengaman</v>
      </c>
      <c r="C16" s="18">
        <f>'Pengelolaan Detil'!D16*3/5</f>
        <v>442200000</v>
      </c>
      <c r="D16" s="18">
        <v>0</v>
      </c>
      <c r="E16" s="18">
        <v>0</v>
      </c>
      <c r="F16" s="18">
        <v>60000000</v>
      </c>
      <c r="G16" s="18">
        <f>'Pengelolaan Detil'!D16*2/5-60000000</f>
        <v>234800000</v>
      </c>
      <c r="H16" s="65">
        <f t="shared" si="2"/>
        <v>737000000</v>
      </c>
      <c r="I16" s="59">
        <f>H16-'Pengelolaan Detil'!D16</f>
        <v>0</v>
      </c>
    </row>
    <row r="17" spans="1:9">
      <c r="A17" s="25" t="str">
        <f>'Deskripsi Detil'!A17</f>
        <v>A.1.2.3</v>
      </c>
      <c r="B17" s="31" t="str">
        <f>'Deskripsi Detil'!B17</f>
        <v>Biaya logistik</v>
      </c>
      <c r="C17" s="18">
        <f>'Pengelolaan Detil'!D17*3/5</f>
        <v>79200000.000000015</v>
      </c>
      <c r="D17" s="18">
        <v>0</v>
      </c>
      <c r="E17" s="18">
        <v>0</v>
      </c>
      <c r="F17" s="18">
        <v>0</v>
      </c>
      <c r="G17" s="18">
        <f>'Pengelolaan Detil'!D17*2/5</f>
        <v>52800000.000000007</v>
      </c>
      <c r="H17" s="65">
        <f t="shared" si="2"/>
        <v>132000000.00000003</v>
      </c>
      <c r="I17" s="59">
        <f>H17-'Pengelolaan Detil'!D17</f>
        <v>0</v>
      </c>
    </row>
    <row r="18" spans="1:9" ht="26.4">
      <c r="A18" s="25" t="str">
        <f>'Deskripsi Detil'!A18</f>
        <v>A.1.2.4</v>
      </c>
      <c r="B18" s="31" t="str">
        <f>'Deskripsi Detil'!B18</f>
        <v xml:space="preserve">Biaya kendaraan, perawatan dan transportasi </v>
      </c>
      <c r="C18" s="18">
        <f>'Pengelolaan Detil'!D18*3/5</f>
        <v>42900000</v>
      </c>
      <c r="D18" s="18">
        <v>0</v>
      </c>
      <c r="E18" s="18">
        <v>0</v>
      </c>
      <c r="F18" s="18">
        <v>0</v>
      </c>
      <c r="G18" s="18">
        <f>'Pengelolaan Detil'!D18*2/5</f>
        <v>28600000</v>
      </c>
      <c r="H18" s="65">
        <f t="shared" si="2"/>
        <v>71500000</v>
      </c>
      <c r="I18" s="59">
        <f>H18-'Pengelolaan Detil'!D18</f>
        <v>0</v>
      </c>
    </row>
    <row r="19" spans="1:9">
      <c r="A19" s="25" t="str">
        <f>'Deskripsi Detil'!A19</f>
        <v>A.1.2.5</v>
      </c>
      <c r="B19" s="31" t="str">
        <f>'Deskripsi Detil'!B19</f>
        <v>Biaya komunikasi</v>
      </c>
      <c r="C19" s="18">
        <f>'Pengelolaan Detil'!D19*3/5</f>
        <v>9900000.0000000019</v>
      </c>
      <c r="D19" s="18">
        <v>0</v>
      </c>
      <c r="E19" s="18">
        <v>0</v>
      </c>
      <c r="F19" s="18">
        <v>0</v>
      </c>
      <c r="G19" s="18">
        <f>'Pengelolaan Detil'!D19*2/5</f>
        <v>6600000.0000000009</v>
      </c>
      <c r="H19" s="65">
        <f t="shared" si="2"/>
        <v>16500000.000000004</v>
      </c>
      <c r="I19" s="59">
        <f>H19-'Pengelolaan Detil'!D19</f>
        <v>0</v>
      </c>
    </row>
    <row r="20" spans="1:9">
      <c r="A20" s="25" t="str">
        <f>'Deskripsi Detil'!A20</f>
        <v>A.1.2.6</v>
      </c>
      <c r="B20" s="31" t="str">
        <f>'Deskripsi Detil'!B20</f>
        <v>Biaya perlengkapan</v>
      </c>
      <c r="C20" s="18">
        <f>'Pengelolaan Detil'!D20*3/5</f>
        <v>33000000.000000007</v>
      </c>
      <c r="D20" s="18">
        <v>0</v>
      </c>
      <c r="E20" s="18">
        <v>0</v>
      </c>
      <c r="F20" s="18">
        <v>0</v>
      </c>
      <c r="G20" s="18">
        <f>'Pengelolaan Detil'!D20*2/5</f>
        <v>22000000.000000004</v>
      </c>
      <c r="H20" s="65">
        <f t="shared" si="2"/>
        <v>55000000.000000015</v>
      </c>
      <c r="I20" s="59">
        <f>H20-'Pengelolaan Detil'!D20</f>
        <v>0</v>
      </c>
    </row>
    <row r="21" spans="1:9">
      <c r="A21" s="25" t="str">
        <f>'Deskripsi Detil'!A21</f>
        <v>A.1.2.7</v>
      </c>
      <c r="B21" s="31" t="str">
        <f>'Deskripsi Detil'!B21</f>
        <v xml:space="preserve">Biaya operasional kantor lapangan </v>
      </c>
      <c r="C21" s="18">
        <f>'Pengelolaan Detil'!D21*3/5</f>
        <v>9900000.0000000019</v>
      </c>
      <c r="D21" s="18">
        <v>0</v>
      </c>
      <c r="E21" s="18">
        <v>0</v>
      </c>
      <c r="F21" s="18">
        <v>0</v>
      </c>
      <c r="G21" s="18">
        <f>'Pengelolaan Detil'!D21*2/5</f>
        <v>6600000.0000000009</v>
      </c>
      <c r="H21" s="65">
        <f t="shared" si="2"/>
        <v>16500000.000000004</v>
      </c>
      <c r="I21" s="59">
        <f>H21-'Pengelolaan Detil'!D21</f>
        <v>0</v>
      </c>
    </row>
    <row r="22" spans="1:9" ht="26.4">
      <c r="A22" s="25" t="str">
        <f>'Deskripsi Detil'!A22</f>
        <v>A.1.2.9</v>
      </c>
      <c r="B22" s="31" t="str">
        <f>'Deskripsi Detil'!B22</f>
        <v>Biaya pengamanan dan pemantauan lain-lain</v>
      </c>
      <c r="C22" s="18">
        <f>'Pengelolaan Detil'!D22*3/5</f>
        <v>19800000.000000004</v>
      </c>
      <c r="D22" s="18">
        <v>0</v>
      </c>
      <c r="E22" s="18">
        <v>0</v>
      </c>
      <c r="F22" s="18">
        <v>0</v>
      </c>
      <c r="G22" s="18">
        <f>'Pengelolaan Detil'!D22*2/5</f>
        <v>13200000.000000002</v>
      </c>
      <c r="H22" s="65">
        <f t="shared" si="2"/>
        <v>33000000.000000007</v>
      </c>
      <c r="I22" s="59">
        <f>H22-'Pengelolaan Detil'!D22</f>
        <v>0</v>
      </c>
    </row>
    <row r="23" spans="1:9" s="45" customFormat="1">
      <c r="A23" s="24" t="str">
        <f>'Deskripsi Detil'!A23</f>
        <v>A.1.3</v>
      </c>
      <c r="B23" s="19" t="str">
        <f>'Deskripsi Detil'!B23</f>
        <v>Sosialisasi dan kampanye</v>
      </c>
      <c r="C23" s="18"/>
      <c r="D23" s="18"/>
      <c r="E23" s="18"/>
      <c r="F23" s="18"/>
      <c r="G23" s="18"/>
      <c r="H23" s="65"/>
      <c r="I23" s="59">
        <f>H23-'Pengelolaan Detil'!D23</f>
        <v>0</v>
      </c>
    </row>
    <row r="24" spans="1:9">
      <c r="A24" s="47" t="str">
        <f>'Deskripsi Detil'!A24</f>
        <v>A.1.3.1</v>
      </c>
      <c r="B24" s="48" t="str">
        <f>'Deskripsi Detil'!B24</f>
        <v>Biaya komunikasi dan pertemuan</v>
      </c>
      <c r="C24" s="18">
        <f>'Pengelolaan Detil'!D24/2</f>
        <v>6250000</v>
      </c>
      <c r="D24" s="18">
        <v>0</v>
      </c>
      <c r="E24" s="18">
        <f>'Pengelolaan Detil'!D24/2</f>
        <v>6250000</v>
      </c>
      <c r="F24" s="18">
        <v>0</v>
      </c>
      <c r="G24" s="18">
        <v>0</v>
      </c>
      <c r="H24" s="65">
        <f t="shared" ref="H24:H27" si="3">SUM(C24:G24)</f>
        <v>12500000</v>
      </c>
      <c r="I24" s="59">
        <f>H24-'Pengelolaan Detil'!D24</f>
        <v>0</v>
      </c>
    </row>
    <row r="25" spans="1:9" ht="26.4">
      <c r="A25" s="47" t="str">
        <f>'Deskripsi Detil'!A25</f>
        <v>A.1.3.2</v>
      </c>
      <c r="B25" s="48" t="str">
        <f>'Deskripsi Detil'!B25</f>
        <v>Biaya penyusunan paket sosialisasi dan kampanye</v>
      </c>
      <c r="C25" s="18">
        <f>'Pengelolaan Detil'!D25/2</f>
        <v>6250000</v>
      </c>
      <c r="D25" s="18">
        <v>0</v>
      </c>
      <c r="E25" s="18">
        <f>'Pengelolaan Detil'!D25/2</f>
        <v>6250000</v>
      </c>
      <c r="F25" s="18">
        <v>0</v>
      </c>
      <c r="G25" s="18">
        <v>0</v>
      </c>
      <c r="H25" s="65">
        <f t="shared" si="3"/>
        <v>12500000</v>
      </c>
      <c r="I25" s="59">
        <f>H25-'Pengelolaan Detil'!D25</f>
        <v>0</v>
      </c>
    </row>
    <row r="26" spans="1:9">
      <c r="A26" s="47" t="str">
        <f>'Deskripsi Detil'!A26</f>
        <v>A.1.3.3</v>
      </c>
      <c r="B26" s="48" t="str">
        <f>'Deskripsi Detil'!B26</f>
        <v>Biaya kunjungan</v>
      </c>
      <c r="C26" s="18">
        <f>'Pengelolaan Detil'!D26/2</f>
        <v>7500000</v>
      </c>
      <c r="D26" s="18">
        <v>0</v>
      </c>
      <c r="E26" s="18">
        <f>'Pengelolaan Detil'!D26/2</f>
        <v>7500000</v>
      </c>
      <c r="F26" s="18">
        <v>0</v>
      </c>
      <c r="G26" s="18">
        <v>0</v>
      </c>
      <c r="H26" s="65">
        <f t="shared" si="3"/>
        <v>15000000</v>
      </c>
      <c r="I26" s="59">
        <f>H26-'Pengelolaan Detil'!D26</f>
        <v>0</v>
      </c>
    </row>
    <row r="27" spans="1:9">
      <c r="A27" s="47" t="str">
        <f>'Deskripsi Detil'!A27</f>
        <v>A.1.3.4</v>
      </c>
      <c r="B27" s="48" t="str">
        <f>'Deskripsi Detil'!B27</f>
        <v>Biaya sosialisasi dan kmapanye lainnya</v>
      </c>
      <c r="C27" s="18">
        <f>'Pengelolaan Detil'!D27/2</f>
        <v>2500000</v>
      </c>
      <c r="D27" s="18">
        <v>0</v>
      </c>
      <c r="E27" s="18">
        <f>'Pengelolaan Detil'!D27/2</f>
        <v>2500000</v>
      </c>
      <c r="F27" s="18">
        <v>0</v>
      </c>
      <c r="G27" s="18">
        <v>0</v>
      </c>
      <c r="H27" s="65">
        <f t="shared" si="3"/>
        <v>5000000</v>
      </c>
      <c r="I27" s="59">
        <f>H27-'Pengelolaan Detil'!D27</f>
        <v>0</v>
      </c>
    </row>
    <row r="28" spans="1:9" s="45" customFormat="1">
      <c r="A28" s="24" t="str">
        <f>'Deskripsi Detil'!A28</f>
        <v>A.1.4</v>
      </c>
      <c r="B28" s="19" t="str">
        <f>'Deskripsi Detil'!B28</f>
        <v>Pembangunan infrastruktur utama</v>
      </c>
      <c r="C28" s="18"/>
      <c r="D28" s="18"/>
      <c r="E28" s="18"/>
      <c r="F28" s="18"/>
      <c r="G28" s="18"/>
      <c r="H28" s="65"/>
      <c r="I28" s="59">
        <f>H28-'Pengelolaan Detil'!D28</f>
        <v>0</v>
      </c>
    </row>
    <row r="29" spans="1:9">
      <c r="A29" s="25" t="str">
        <f>'Deskripsi Detil'!A29</f>
        <v>A.1.4.1</v>
      </c>
      <c r="B29" s="31" t="str">
        <f>'Deskripsi Detil'!B29</f>
        <v>Jalan</v>
      </c>
      <c r="C29" s="18">
        <f>'Pengelolaan Detil'!D29/2</f>
        <v>30000000</v>
      </c>
      <c r="D29" s="18">
        <f>'Pengelolaan Detil'!D29/2</f>
        <v>30000000</v>
      </c>
      <c r="E29" s="18">
        <v>0</v>
      </c>
      <c r="F29" s="18">
        <v>0</v>
      </c>
      <c r="G29" s="18">
        <v>0</v>
      </c>
      <c r="H29" s="65">
        <f t="shared" ref="H29:H35" si="4">SUM(C29:G29)</f>
        <v>60000000</v>
      </c>
      <c r="I29" s="59">
        <f>H29-'Pengelolaan Detil'!D29</f>
        <v>0</v>
      </c>
    </row>
    <row r="30" spans="1:9">
      <c r="A30" s="25" t="str">
        <f>'Deskripsi Detil'!A30</f>
        <v>A.1.4.2</v>
      </c>
      <c r="B30" s="31" t="str">
        <f>'Deskripsi Detil'!B30</f>
        <v>Patung dan pos portal</v>
      </c>
      <c r="C30" s="18">
        <v>0</v>
      </c>
      <c r="D30" s="18">
        <f>'Pengelolaan Detil'!D30</f>
        <v>10000000</v>
      </c>
      <c r="E30" s="18">
        <v>0</v>
      </c>
      <c r="F30" s="18">
        <v>0</v>
      </c>
      <c r="G30" s="18">
        <v>0</v>
      </c>
      <c r="H30" s="65">
        <f t="shared" si="4"/>
        <v>10000000</v>
      </c>
      <c r="I30" s="59">
        <f>H30-'Pengelolaan Detil'!D30</f>
        <v>0</v>
      </c>
    </row>
    <row r="31" spans="1:9">
      <c r="A31" s="25" t="str">
        <f>'Deskripsi Detil'!A31</f>
        <v>A.1.4.3</v>
      </c>
      <c r="B31" s="31" t="str">
        <f>'Deskripsi Detil'!B31</f>
        <v>Pusat koordinasi lapangan</v>
      </c>
      <c r="C31" s="18">
        <v>0</v>
      </c>
      <c r="D31" s="18">
        <f>'Pengelolaan Detil'!D31</f>
        <v>12000000</v>
      </c>
      <c r="E31" s="18">
        <v>0</v>
      </c>
      <c r="F31" s="18">
        <v>0</v>
      </c>
      <c r="G31" s="18">
        <v>0</v>
      </c>
      <c r="H31" s="65">
        <f t="shared" si="4"/>
        <v>12000000</v>
      </c>
      <c r="I31" s="59">
        <f>H31-'Pengelolaan Detil'!D31</f>
        <v>0</v>
      </c>
    </row>
    <row r="32" spans="1:9">
      <c r="A32" s="25" t="str">
        <f>'Deskripsi Detil'!A32</f>
        <v>A.1.4.4</v>
      </c>
      <c r="B32" s="31" t="str">
        <f>'Deskripsi Detil'!B32</f>
        <v>Jungle kabin</v>
      </c>
      <c r="C32" s="18">
        <v>0</v>
      </c>
      <c r="D32" s="18">
        <f>'Pengelolaan Detil'!D32</f>
        <v>30000000</v>
      </c>
      <c r="E32" s="18">
        <v>0</v>
      </c>
      <c r="F32" s="18">
        <v>0</v>
      </c>
      <c r="G32" s="18">
        <v>0</v>
      </c>
      <c r="H32" s="65">
        <f t="shared" si="4"/>
        <v>30000000</v>
      </c>
      <c r="I32" s="59">
        <f>H32-'Pengelolaan Detil'!D32</f>
        <v>0</v>
      </c>
    </row>
    <row r="33" spans="1:9">
      <c r="A33" s="25" t="str">
        <f>'Deskripsi Detil'!A33</f>
        <v>A.1.4.5</v>
      </c>
      <c r="B33" s="31" t="str">
        <f>'Deskripsi Detil'!B33</f>
        <v>Papan penunjuk kawasan wisata</v>
      </c>
      <c r="C33" s="18">
        <f>'Pengelolaan Detil'!D33</f>
        <v>15000000</v>
      </c>
      <c r="D33" s="18">
        <v>0</v>
      </c>
      <c r="E33" s="18">
        <v>0</v>
      </c>
      <c r="F33" s="18">
        <v>0</v>
      </c>
      <c r="G33" s="18">
        <v>0</v>
      </c>
      <c r="H33" s="65">
        <f t="shared" si="4"/>
        <v>15000000</v>
      </c>
      <c r="I33" s="59">
        <f>H33-'Pengelolaan Detil'!D33</f>
        <v>0</v>
      </c>
    </row>
    <row r="34" spans="1:9">
      <c r="A34" s="25" t="str">
        <f>'Deskripsi Detil'!A34</f>
        <v>A.1.4.6</v>
      </c>
      <c r="B34" s="31" t="str">
        <f>'Deskripsi Detil'!B34</f>
        <v>Infrastruktur dasar lainnya</v>
      </c>
      <c r="C34" s="18">
        <v>0</v>
      </c>
      <c r="D34" s="18">
        <v>0</v>
      </c>
      <c r="E34" s="18">
        <v>0</v>
      </c>
      <c r="F34" s="18">
        <v>0</v>
      </c>
      <c r="G34" s="18">
        <f>'Pengelolaan Detil'!D34</f>
        <v>100000000</v>
      </c>
      <c r="H34" s="65">
        <f t="shared" si="4"/>
        <v>100000000</v>
      </c>
      <c r="I34" s="59">
        <f>H34-'Pengelolaan Detil'!D34</f>
        <v>0</v>
      </c>
    </row>
    <row r="35" spans="1:9">
      <c r="A35" s="47" t="str">
        <f>'Deskripsi Detil'!A35</f>
        <v>A.1.4.7</v>
      </c>
      <c r="B35" s="48" t="str">
        <f>'Deskripsi Detil'!B35</f>
        <v>Biaya perawatan infrastruktur utama</v>
      </c>
      <c r="C35" s="18">
        <v>0</v>
      </c>
      <c r="D35" s="18">
        <v>0</v>
      </c>
      <c r="E35" s="18">
        <v>0</v>
      </c>
      <c r="F35" s="18">
        <v>0</v>
      </c>
      <c r="G35" s="18">
        <f>'Pengelolaan Detil'!D35</f>
        <v>50000000</v>
      </c>
      <c r="H35" s="65">
        <f t="shared" si="4"/>
        <v>50000000</v>
      </c>
      <c r="I35" s="59">
        <f>H35-'Pengelolaan Detil'!D35</f>
        <v>0</v>
      </c>
    </row>
    <row r="36" spans="1:9">
      <c r="A36" s="50"/>
      <c r="B36" s="34" t="str">
        <f>'Deskripsi Detil'!B36</f>
        <v>Sub Total A.1.</v>
      </c>
      <c r="C36" s="46">
        <f>SUM(C9:C35)</f>
        <v>770400000</v>
      </c>
      <c r="D36" s="46">
        <f t="shared" ref="D36:H36" si="5">SUM(D9:D35)</f>
        <v>82000000</v>
      </c>
      <c r="E36" s="46">
        <f t="shared" si="5"/>
        <v>22500000</v>
      </c>
      <c r="F36" s="46">
        <f t="shared" si="5"/>
        <v>60000000</v>
      </c>
      <c r="G36" s="46">
        <f t="shared" si="5"/>
        <v>558600000</v>
      </c>
      <c r="H36" s="46">
        <f t="shared" si="5"/>
        <v>1493500000</v>
      </c>
      <c r="I36" s="59">
        <f>H36-'Pengelolaan Detil'!D36</f>
        <v>0</v>
      </c>
    </row>
    <row r="37" spans="1:9" ht="26.4">
      <c r="A37" s="36" t="str">
        <f>'Deskripsi Detil'!A37</f>
        <v>A.2.</v>
      </c>
      <c r="B37" s="37" t="str">
        <f>'Deskripsi Detil'!B37</f>
        <v>Pelestarian Peran dan Fungsi Kawasan Hutan Lindung</v>
      </c>
      <c r="C37" s="38"/>
      <c r="D37" s="38"/>
      <c r="E37" s="38"/>
      <c r="F37" s="38"/>
      <c r="G37" s="38"/>
      <c r="H37" s="64"/>
      <c r="I37" s="59">
        <f>H37-'Pengelolaan Detil'!D37</f>
        <v>0</v>
      </c>
    </row>
    <row r="38" spans="1:9" s="45" customFormat="1">
      <c r="A38" s="24" t="str">
        <f>'Deskripsi Detil'!A38</f>
        <v>A.2.1</v>
      </c>
      <c r="B38" s="19" t="str">
        <f>'Deskripsi Detil'!B38</f>
        <v xml:space="preserve">Pemetaan dan penataan fungsi kawasan </v>
      </c>
      <c r="C38" s="18"/>
      <c r="D38" s="18"/>
      <c r="E38" s="18"/>
      <c r="F38" s="18"/>
      <c r="G38" s="18"/>
      <c r="H38" s="65"/>
      <c r="I38" s="59">
        <f>H38-'Pengelolaan Detil'!D38</f>
        <v>0</v>
      </c>
    </row>
    <row r="39" spans="1:9">
      <c r="A39" s="25" t="str">
        <f>'Deskripsi Detil'!A39</f>
        <v>A.2.1.1</v>
      </c>
      <c r="B39" s="31" t="str">
        <f>'Deskripsi Detil'!B39</f>
        <v>Biaya persiapan</v>
      </c>
      <c r="C39" s="18">
        <v>0</v>
      </c>
      <c r="D39" s="18">
        <v>0</v>
      </c>
      <c r="E39" s="18">
        <v>0</v>
      </c>
      <c r="F39" s="18">
        <v>0</v>
      </c>
      <c r="G39" s="18">
        <f>'Pengelolaan Detil'!D39</f>
        <v>0</v>
      </c>
      <c r="H39" s="65">
        <f t="shared" ref="H39:H40" si="6">SUM(C39:G39)</f>
        <v>0</v>
      </c>
      <c r="I39" s="59">
        <f>H39-'Pengelolaan Detil'!D39</f>
        <v>0</v>
      </c>
    </row>
    <row r="40" spans="1:9">
      <c r="A40" s="25" t="str">
        <f>'Deskripsi Detil'!A40</f>
        <v>A.2.1.2</v>
      </c>
      <c r="B40" s="31" t="str">
        <f>'Deskripsi Detil'!B40</f>
        <v>Biaya pemetaan fungsi kawasan</v>
      </c>
      <c r="C40" s="18">
        <v>0</v>
      </c>
      <c r="D40" s="18">
        <v>0</v>
      </c>
      <c r="E40" s="18">
        <v>0</v>
      </c>
      <c r="F40" s="18">
        <v>0</v>
      </c>
      <c r="G40" s="18">
        <f>'Pengelolaan Detil'!D40</f>
        <v>0</v>
      </c>
      <c r="H40" s="65">
        <f t="shared" si="6"/>
        <v>0</v>
      </c>
      <c r="I40" s="59">
        <f>H40-'Pengelolaan Detil'!D40</f>
        <v>0</v>
      </c>
    </row>
    <row r="41" spans="1:9" s="45" customFormat="1" ht="26.4">
      <c r="A41" s="24" t="str">
        <f>'Deskripsi Detil'!A41</f>
        <v>A.2.2</v>
      </c>
      <c r="B41" s="19" t="str">
        <f>'Deskripsi Detil'!B41</f>
        <v xml:space="preserve">Identifikasi potensi dan penetapan kawasan/zonasi pemanfaatan </v>
      </c>
      <c r="C41" s="18"/>
      <c r="D41" s="18"/>
      <c r="E41" s="18"/>
      <c r="F41" s="18"/>
      <c r="G41" s="18"/>
      <c r="H41" s="65"/>
      <c r="I41" s="59">
        <f>H41-'Pengelolaan Detil'!D41</f>
        <v>0</v>
      </c>
    </row>
    <row r="42" spans="1:9">
      <c r="A42" s="25" t="str">
        <f>'Deskripsi Detil'!A42</f>
        <v>A.2.2.1</v>
      </c>
      <c r="B42" s="31" t="str">
        <f>'Deskripsi Detil'!B42</f>
        <v>Biaya kajian potensi dan studi kelayakan</v>
      </c>
      <c r="C42" s="18">
        <v>0</v>
      </c>
      <c r="D42" s="18">
        <v>0</v>
      </c>
      <c r="E42" s="18">
        <f>'Pengelolaan Detil'!D42</f>
        <v>35000000</v>
      </c>
      <c r="F42" s="18">
        <v>0</v>
      </c>
      <c r="G42" s="18">
        <v>0</v>
      </c>
      <c r="H42" s="65">
        <f t="shared" ref="H42:H44" si="7">SUM(C42:G42)</f>
        <v>35000000</v>
      </c>
      <c r="I42" s="59">
        <f>H42-'Pengelolaan Detil'!D42</f>
        <v>0</v>
      </c>
    </row>
    <row r="43" spans="1:9" ht="26.4">
      <c r="A43" s="25" t="str">
        <f>'Deskripsi Detil'!A43</f>
        <v>A.2.2.2</v>
      </c>
      <c r="B43" s="31" t="str">
        <f>'Deskripsi Detil'!B43</f>
        <v>Biaya pengembangan konsep tata kelola per fungsi kawasan</v>
      </c>
      <c r="C43" s="18">
        <v>0</v>
      </c>
      <c r="D43" s="18">
        <v>0</v>
      </c>
      <c r="E43" s="18">
        <f>'Pengelolaan Detil'!D43</f>
        <v>15000000</v>
      </c>
      <c r="F43" s="18">
        <v>0</v>
      </c>
      <c r="G43" s="18">
        <v>0</v>
      </c>
      <c r="H43" s="65">
        <f t="shared" si="7"/>
        <v>15000000</v>
      </c>
      <c r="I43" s="59">
        <f>H43-'Pengelolaan Detil'!D43</f>
        <v>0</v>
      </c>
    </row>
    <row r="44" spans="1:9" ht="26.4">
      <c r="A44" s="25" t="str">
        <f>'Deskripsi Detil'!A44</f>
        <v>A.2.2.3</v>
      </c>
      <c r="B44" s="31" t="str">
        <f>'Deskripsi Detil'!B44</f>
        <v>Biaya pertemuan dan biaya penetapan zonasi lainnya</v>
      </c>
      <c r="C44" s="18">
        <v>0</v>
      </c>
      <c r="D44" s="18">
        <v>0</v>
      </c>
      <c r="E44" s="18">
        <f>'Pengelolaan Detil'!D44</f>
        <v>15000000</v>
      </c>
      <c r="F44" s="18">
        <v>0</v>
      </c>
      <c r="G44" s="18">
        <v>0</v>
      </c>
      <c r="H44" s="65">
        <f t="shared" si="7"/>
        <v>15000000</v>
      </c>
      <c r="I44" s="59">
        <f>H44-'Pengelolaan Detil'!D44</f>
        <v>0</v>
      </c>
    </row>
    <row r="45" spans="1:9" s="45" customFormat="1" ht="26.4">
      <c r="A45" s="24" t="str">
        <f>'Deskripsi Detil'!A45</f>
        <v>A.2.3</v>
      </c>
      <c r="B45" s="19" t="str">
        <f>'Deskripsi Detil'!B45</f>
        <v>Survey, monitoring, penelitian dan pendidikan</v>
      </c>
      <c r="C45" s="18"/>
      <c r="D45" s="18"/>
      <c r="E45" s="18"/>
      <c r="F45" s="18"/>
      <c r="G45" s="18"/>
      <c r="H45" s="65"/>
      <c r="I45" s="59">
        <f>H45-'Pengelolaan Detil'!D45</f>
        <v>0</v>
      </c>
    </row>
    <row r="46" spans="1:9" ht="26.4">
      <c r="A46" s="25" t="str">
        <f>'Deskripsi Detil'!A46</f>
        <v>A.2.3.1</v>
      </c>
      <c r="B46" s="31" t="str">
        <f>'Deskripsi Detil'!B46</f>
        <v>Biaya pengembangan aturan, prosedur dan protokol</v>
      </c>
      <c r="C46" s="18">
        <v>0</v>
      </c>
      <c r="D46" s="18">
        <v>0</v>
      </c>
      <c r="E46" s="18">
        <v>0</v>
      </c>
      <c r="F46" s="18">
        <v>0</v>
      </c>
      <c r="G46" s="18">
        <f>'Pengelolaan Detil'!D46</f>
        <v>0</v>
      </c>
      <c r="H46" s="65">
        <f t="shared" ref="H46:H49" si="8">SUM(C46:G46)</f>
        <v>0</v>
      </c>
      <c r="I46" s="59">
        <f>H46-'Pengelolaan Detil'!D46</f>
        <v>0</v>
      </c>
    </row>
    <row r="47" spans="1:9" ht="39.6">
      <c r="A47" s="25" t="str">
        <f>'Deskripsi Detil'!A47</f>
        <v>A.2.3.2</v>
      </c>
      <c r="B47" s="31" t="str">
        <f>'Deskripsi Detil'!B47</f>
        <v>Biaya survey dan monitoring keanekaragaman hayati dan fungsi lingkungan kawasan reguler</v>
      </c>
      <c r="C47" s="18">
        <v>0</v>
      </c>
      <c r="D47" s="18">
        <v>0</v>
      </c>
      <c r="E47" s="18">
        <v>0</v>
      </c>
      <c r="F47" s="18">
        <v>0</v>
      </c>
      <c r="G47" s="18">
        <f>'Pengelolaan Detil'!D47</f>
        <v>65000000</v>
      </c>
      <c r="H47" s="65">
        <f t="shared" si="8"/>
        <v>65000000</v>
      </c>
      <c r="I47" s="59">
        <f>H47-'Pengelolaan Detil'!D47</f>
        <v>0</v>
      </c>
    </row>
    <row r="48" spans="1:9">
      <c r="A48" s="25" t="str">
        <f>'Deskripsi Detil'!A48</f>
        <v>A.2.3.3</v>
      </c>
      <c r="B48" s="31" t="str">
        <f>'Deskripsi Detil'!B48</f>
        <v>Biaya pengelolaan data dan informasi</v>
      </c>
      <c r="C48" s="18">
        <v>0</v>
      </c>
      <c r="D48" s="18">
        <v>0</v>
      </c>
      <c r="E48" s="18">
        <v>0</v>
      </c>
      <c r="F48" s="18">
        <v>0</v>
      </c>
      <c r="G48" s="18">
        <f>'Pengelolaan Detil'!D48</f>
        <v>30000000</v>
      </c>
      <c r="H48" s="65">
        <f t="shared" si="8"/>
        <v>30000000</v>
      </c>
      <c r="I48" s="59">
        <f>H48-'Pengelolaan Detil'!D48</f>
        <v>0</v>
      </c>
    </row>
    <row r="49" spans="1:9" ht="26.4">
      <c r="A49" s="25" t="str">
        <f>'Deskripsi Detil'!A49</f>
        <v>A.2.3.4</v>
      </c>
      <c r="B49" s="31" t="str">
        <f>'Deskripsi Detil'!B49</f>
        <v>Biaya kerjasama penelitian dan pendidikan</v>
      </c>
      <c r="C49" s="18">
        <v>0</v>
      </c>
      <c r="D49" s="18">
        <v>0</v>
      </c>
      <c r="E49" s="18">
        <v>0</v>
      </c>
      <c r="F49" s="18">
        <v>0</v>
      </c>
      <c r="G49" s="18">
        <f>'Pengelolaan Detil'!D49</f>
        <v>120000000</v>
      </c>
      <c r="H49" s="65">
        <f t="shared" si="8"/>
        <v>120000000</v>
      </c>
      <c r="I49" s="59">
        <f>H49-'Pengelolaan Detil'!D49</f>
        <v>0</v>
      </c>
    </row>
    <row r="50" spans="1:9">
      <c r="A50" s="24" t="str">
        <f>'Deskripsi Detil'!A50</f>
        <v>A.2.4</v>
      </c>
      <c r="B50" s="19" t="str">
        <f>'Deskripsi Detil'!B50</f>
        <v>Rehabilitasi dan restorasi kawasan</v>
      </c>
      <c r="C50" s="35"/>
      <c r="D50" s="35"/>
      <c r="E50" s="35"/>
      <c r="F50" s="35"/>
      <c r="G50" s="35"/>
      <c r="H50" s="61"/>
      <c r="I50" s="59">
        <f>H50-'Pengelolaan Detil'!D50</f>
        <v>0</v>
      </c>
    </row>
    <row r="51" spans="1:9">
      <c r="A51" s="25" t="str">
        <f>'Deskripsi Detil'!A51</f>
        <v>A.2.4.1</v>
      </c>
      <c r="B51" s="31" t="str">
        <f>'Deskripsi Detil'!B51</f>
        <v>Biaya pengembangan bank benih</v>
      </c>
      <c r="C51" s="18">
        <v>0</v>
      </c>
      <c r="D51" s="18">
        <f>'Pengelolaan Detil'!D51/2</f>
        <v>16000000</v>
      </c>
      <c r="E51" s="18">
        <f>'Pengelolaan Detil'!D51/2</f>
        <v>16000000</v>
      </c>
      <c r="F51" s="18">
        <v>0</v>
      </c>
      <c r="G51" s="18">
        <v>0</v>
      </c>
      <c r="H51" s="65">
        <f t="shared" ref="H51:H54" si="9">SUM(C51:G51)</f>
        <v>32000000</v>
      </c>
      <c r="I51" s="59">
        <f>H51-'Pengelolaan Detil'!D51</f>
        <v>0</v>
      </c>
    </row>
    <row r="52" spans="1:9" ht="26.4">
      <c r="A52" s="25" t="str">
        <f>'Deskripsi Detil'!A52</f>
        <v>A.2.4.2</v>
      </c>
      <c r="B52" s="31" t="str">
        <f>'Deskripsi Detil'!B52</f>
        <v>Biaya penanaman, pengayaan dan pemeliharaan</v>
      </c>
      <c r="C52" s="18">
        <v>0</v>
      </c>
      <c r="D52" s="18">
        <v>0</v>
      </c>
      <c r="E52" s="18">
        <v>0</v>
      </c>
      <c r="F52" s="18">
        <v>0</v>
      </c>
      <c r="G52" s="18">
        <f>'Pengelolaan Detil'!D52</f>
        <v>50000000</v>
      </c>
      <c r="H52" s="65">
        <f t="shared" si="9"/>
        <v>50000000</v>
      </c>
      <c r="I52" s="59">
        <f>H52-'Pengelolaan Detil'!D52</f>
        <v>0</v>
      </c>
    </row>
    <row r="53" spans="1:9" ht="26.4">
      <c r="A53" s="25" t="str">
        <f>'Deskripsi Detil'!A53</f>
        <v>A.2.4.3</v>
      </c>
      <c r="B53" s="31" t="str">
        <f>'Deskripsi Detil'!B53</f>
        <v>Biaya pengembangan agroforestry dan pengelolaan hutan berbasis masyarakat</v>
      </c>
      <c r="C53" s="18">
        <v>0</v>
      </c>
      <c r="D53" s="18">
        <v>0</v>
      </c>
      <c r="E53" s="18">
        <v>0</v>
      </c>
      <c r="F53" s="18">
        <v>0</v>
      </c>
      <c r="G53" s="18">
        <f>'Pengelolaan Detil'!D53</f>
        <v>75000000</v>
      </c>
      <c r="H53" s="65">
        <f t="shared" si="9"/>
        <v>75000000</v>
      </c>
      <c r="I53" s="59">
        <f>H53-'Pengelolaan Detil'!D53</f>
        <v>0</v>
      </c>
    </row>
    <row r="54" spans="1:9">
      <c r="A54" s="25" t="str">
        <f>'Deskripsi Detil'!A54</f>
        <v>A.2.4.4</v>
      </c>
      <c r="B54" s="31" t="str">
        <f>'Deskripsi Detil'!B54</f>
        <v>Biaya rehabilitasi dan restorasi lainnya</v>
      </c>
      <c r="C54" s="18">
        <v>0</v>
      </c>
      <c r="D54" s="18">
        <v>0</v>
      </c>
      <c r="E54" s="18">
        <v>0</v>
      </c>
      <c r="F54" s="18">
        <v>0</v>
      </c>
      <c r="G54" s="18">
        <f>'Pengelolaan Detil'!D54</f>
        <v>25000000</v>
      </c>
      <c r="H54" s="65">
        <f t="shared" si="9"/>
        <v>25000000</v>
      </c>
      <c r="I54" s="59">
        <f>H54-'Pengelolaan Detil'!D54</f>
        <v>0</v>
      </c>
    </row>
    <row r="55" spans="1:9" s="45" customFormat="1">
      <c r="A55" s="24" t="str">
        <f>'Deskripsi Detil'!A55</f>
        <v>A.2.5</v>
      </c>
      <c r="B55" s="19" t="str">
        <f>'Deskripsi Detil'!B55</f>
        <v>Pembangunan infrastruktur pendukung</v>
      </c>
      <c r="C55" s="18"/>
      <c r="D55" s="18"/>
      <c r="E55" s="18"/>
      <c r="F55" s="18"/>
      <c r="G55" s="18"/>
      <c r="H55" s="65"/>
      <c r="I55" s="59">
        <f>H55-'Pengelolaan Detil'!D55</f>
        <v>0</v>
      </c>
    </row>
    <row r="56" spans="1:9">
      <c r="A56" s="25" t="str">
        <f>'Deskripsi Detil'!A56</f>
        <v>A.2.5.1</v>
      </c>
      <c r="B56" s="31" t="str">
        <f>'Deskripsi Detil'!B56</f>
        <v>Jalan track dan jembatan gantung</v>
      </c>
      <c r="C56" s="18">
        <v>0</v>
      </c>
      <c r="D56" s="18">
        <v>0</v>
      </c>
      <c r="E56" s="18">
        <v>0</v>
      </c>
      <c r="F56" s="18">
        <v>0</v>
      </c>
      <c r="G56" s="18">
        <f>'Pengelolaan Detil'!D56</f>
        <v>20000000</v>
      </c>
      <c r="H56" s="65">
        <f t="shared" ref="H56:H60" si="10">SUM(C56:G56)</f>
        <v>20000000</v>
      </c>
      <c r="I56" s="59">
        <f>H56-'Pengelolaan Detil'!D56</f>
        <v>0</v>
      </c>
    </row>
    <row r="57" spans="1:9">
      <c r="A57" s="25" t="str">
        <f>'Deskripsi Detil'!A57</f>
        <v>A.2.5.2</v>
      </c>
      <c r="B57" s="31" t="str">
        <f>'Deskripsi Detil'!B57</f>
        <v>Menara pandang/pantau</v>
      </c>
      <c r="C57" s="18">
        <v>0</v>
      </c>
      <c r="D57" s="18">
        <v>0</v>
      </c>
      <c r="E57" s="18">
        <v>0</v>
      </c>
      <c r="F57" s="18">
        <v>0</v>
      </c>
      <c r="G57" s="18">
        <f>'Pengelolaan Detil'!D57</f>
        <v>15000000</v>
      </c>
      <c r="H57" s="65">
        <f t="shared" si="10"/>
        <v>15000000</v>
      </c>
      <c r="I57" s="59">
        <f>H57-'Pengelolaan Detil'!D57</f>
        <v>0</v>
      </c>
    </row>
    <row r="58" spans="1:9">
      <c r="A58" s="25" t="str">
        <f>'Deskripsi Detil'!A58</f>
        <v>A.2.5.3</v>
      </c>
      <c r="B58" s="31" t="str">
        <f>'Deskripsi Detil'!B58</f>
        <v>Stasiun riset</v>
      </c>
      <c r="C58" s="18">
        <v>0</v>
      </c>
      <c r="D58" s="18">
        <v>0</v>
      </c>
      <c r="E58" s="18">
        <v>0</v>
      </c>
      <c r="F58" s="18">
        <v>0</v>
      </c>
      <c r="G58" s="18">
        <f>'Pengelolaan Detil'!D58</f>
        <v>30000000</v>
      </c>
      <c r="H58" s="65">
        <f t="shared" si="10"/>
        <v>30000000</v>
      </c>
      <c r="I58" s="59">
        <f>H58-'Pengelolaan Detil'!D58</f>
        <v>0</v>
      </c>
    </row>
    <row r="59" spans="1:9" ht="26.4">
      <c r="A59" s="25" t="str">
        <f>'Deskripsi Detil'!A59</f>
        <v>A.2.5.4</v>
      </c>
      <c r="B59" s="31" t="str">
        <f>'Deskripsi Detil'!B59</f>
        <v>Infrastruktur dan fasilitas pendukung lainnya</v>
      </c>
      <c r="C59" s="18">
        <v>0</v>
      </c>
      <c r="D59" s="18">
        <v>0</v>
      </c>
      <c r="E59" s="18">
        <v>0</v>
      </c>
      <c r="F59" s="18">
        <v>0</v>
      </c>
      <c r="G59" s="18">
        <f>'Pengelolaan Detil'!D59</f>
        <v>60000000</v>
      </c>
      <c r="H59" s="65">
        <f t="shared" si="10"/>
        <v>60000000</v>
      </c>
      <c r="I59" s="59">
        <f>H59-'Pengelolaan Detil'!D59</f>
        <v>0</v>
      </c>
    </row>
    <row r="60" spans="1:9">
      <c r="A60" s="25" t="str">
        <f>'Deskripsi Detil'!A60</f>
        <v>A.2.5.5</v>
      </c>
      <c r="B60" s="31" t="str">
        <f>'Deskripsi Detil'!B60</f>
        <v>Biaya perawatan infrastruktur pendukung</v>
      </c>
      <c r="C60" s="18">
        <v>0</v>
      </c>
      <c r="D60" s="18">
        <v>0</v>
      </c>
      <c r="E60" s="18">
        <v>0</v>
      </c>
      <c r="F60" s="18">
        <v>0</v>
      </c>
      <c r="G60" s="18">
        <f>'Pengelolaan Detil'!D60</f>
        <v>30000000</v>
      </c>
      <c r="H60" s="65">
        <f t="shared" si="10"/>
        <v>30000000</v>
      </c>
      <c r="I60" s="59">
        <f>H60-'Pengelolaan Detil'!D60</f>
        <v>0</v>
      </c>
    </row>
    <row r="61" spans="1:9">
      <c r="A61" s="50"/>
      <c r="B61" s="34" t="str">
        <f>'Deskripsi Detil'!B61</f>
        <v>Sub Total A.2.</v>
      </c>
      <c r="C61" s="46">
        <f>SUM(C38:C60)</f>
        <v>0</v>
      </c>
      <c r="D61" s="46">
        <f t="shared" ref="D61:H61" si="11">SUM(D38:D60)</f>
        <v>16000000</v>
      </c>
      <c r="E61" s="46">
        <f t="shared" si="11"/>
        <v>81000000</v>
      </c>
      <c r="F61" s="46">
        <f t="shared" si="11"/>
        <v>0</v>
      </c>
      <c r="G61" s="46">
        <f t="shared" si="11"/>
        <v>520000000</v>
      </c>
      <c r="H61" s="46">
        <f t="shared" si="11"/>
        <v>617000000</v>
      </c>
      <c r="I61" s="59">
        <f>H61-'Pengelolaan Detil'!D61</f>
        <v>0</v>
      </c>
    </row>
    <row r="62" spans="1:9" ht="26.4">
      <c r="A62" s="36" t="str">
        <f>'Deskripsi Detil'!A62</f>
        <v>A.3.</v>
      </c>
      <c r="B62" s="37" t="str">
        <f>'Deskripsi Detil'!B62</f>
        <v xml:space="preserve">Pemberdayaan dan Penguatan Kelembagaan Masyarakat Adat </v>
      </c>
      <c r="C62" s="38"/>
      <c r="D62" s="38"/>
      <c r="E62" s="38"/>
      <c r="F62" s="38"/>
      <c r="G62" s="38"/>
      <c r="H62" s="64"/>
      <c r="I62" s="59">
        <f>H62-'Pengelolaan Detil'!D62</f>
        <v>0</v>
      </c>
    </row>
    <row r="63" spans="1:9" s="45" customFormat="1">
      <c r="A63" s="24" t="str">
        <f>'Deskripsi Detil'!A63</f>
        <v>A.3.1</v>
      </c>
      <c r="B63" s="19" t="str">
        <f>'Deskripsi Detil'!B63</f>
        <v>Penguatan lembaga adat</v>
      </c>
      <c r="C63" s="18"/>
      <c r="D63" s="18"/>
      <c r="E63" s="18"/>
      <c r="F63" s="18"/>
      <c r="G63" s="18"/>
      <c r="H63" s="65"/>
      <c r="I63" s="59">
        <f>H63-'Pengelolaan Detil'!D63</f>
        <v>0</v>
      </c>
    </row>
    <row r="64" spans="1:9">
      <c r="A64" s="25" t="str">
        <f>'Deskripsi Detil'!A64</f>
        <v>A.3.1.1</v>
      </c>
      <c r="B64" s="31" t="str">
        <f>'Deskripsi Detil'!B64</f>
        <v>Biaya kesekretariatan lembaga</v>
      </c>
      <c r="C64" s="18">
        <v>0</v>
      </c>
      <c r="D64" s="18">
        <v>0</v>
      </c>
      <c r="E64" s="18">
        <f>'Pengelolaan Detil'!D64/2</f>
        <v>26400000.000000004</v>
      </c>
      <c r="F64" s="18">
        <f>'Pengelolaan Detil'!D64/2</f>
        <v>26400000.000000004</v>
      </c>
      <c r="G64" s="18">
        <v>0</v>
      </c>
      <c r="H64" s="65">
        <f t="shared" ref="H64:H67" si="12">SUM(C64:G64)</f>
        <v>52800000.000000007</v>
      </c>
      <c r="I64" s="59">
        <f>H64-'Pengelolaan Detil'!D64</f>
        <v>0</v>
      </c>
    </row>
    <row r="65" spans="1:9" ht="26.4">
      <c r="A65" s="25" t="str">
        <f>'Deskripsi Detil'!A65</f>
        <v>A.3.1.2</v>
      </c>
      <c r="B65" s="31" t="str">
        <f>'Deskripsi Detil'!B65</f>
        <v>Biaya pengembangan sistem tata kelola dan peningkatan kapasitas SDM</v>
      </c>
      <c r="C65" s="18">
        <v>0</v>
      </c>
      <c r="D65" s="18">
        <v>0</v>
      </c>
      <c r="E65" s="18">
        <f>'Pengelolaan Detil'!D65</f>
        <v>25000000</v>
      </c>
      <c r="F65" s="18">
        <v>0</v>
      </c>
      <c r="G65" s="18">
        <v>0</v>
      </c>
      <c r="H65" s="65">
        <f t="shared" si="12"/>
        <v>25000000</v>
      </c>
      <c r="I65" s="59">
        <f>H65-'Pengelolaan Detil'!D65</f>
        <v>0</v>
      </c>
    </row>
    <row r="66" spans="1:9">
      <c r="A66" s="25" t="str">
        <f>'Deskripsi Detil'!A66</f>
        <v>A.3.1.3</v>
      </c>
      <c r="B66" s="31" t="str">
        <f>'Deskripsi Detil'!B66</f>
        <v>Biaya pertemuan dan kongres adat</v>
      </c>
      <c r="C66" s="18">
        <v>0</v>
      </c>
      <c r="D66" s="18">
        <v>0</v>
      </c>
      <c r="E66" s="18">
        <f>'Pengelolaan Detil'!D66/2</f>
        <v>10000000</v>
      </c>
      <c r="F66" s="18">
        <f>'Pengelolaan Detil'!D66/2</f>
        <v>10000000</v>
      </c>
      <c r="G66" s="18">
        <v>0</v>
      </c>
      <c r="H66" s="65">
        <f t="shared" si="12"/>
        <v>20000000</v>
      </c>
      <c r="I66" s="59">
        <f>H66-'Pengelolaan Detil'!D66</f>
        <v>0</v>
      </c>
    </row>
    <row r="67" spans="1:9" ht="26.4">
      <c r="A67" s="25" t="str">
        <f>'Deskripsi Detil'!A67</f>
        <v>A.3.1.4</v>
      </c>
      <c r="B67" s="31" t="str">
        <f>'Deskripsi Detil'!B67</f>
        <v>Biaya kerjasama dan kemitraan lembaga adat</v>
      </c>
      <c r="C67" s="18">
        <v>0</v>
      </c>
      <c r="D67" s="18">
        <v>0</v>
      </c>
      <c r="E67" s="18">
        <f>'Pengelolaan Detil'!D67/2</f>
        <v>7500000</v>
      </c>
      <c r="F67" s="18">
        <f>'Pengelolaan Detil'!D67/2</f>
        <v>7500000</v>
      </c>
      <c r="G67" s="18">
        <v>0</v>
      </c>
      <c r="H67" s="65">
        <f t="shared" si="12"/>
        <v>15000000</v>
      </c>
      <c r="I67" s="59">
        <f>H67-'Pengelolaan Detil'!D67</f>
        <v>0</v>
      </c>
    </row>
    <row r="68" spans="1:9" s="45" customFormat="1" ht="26.4">
      <c r="A68" s="24" t="str">
        <f>'Deskripsi Detil'!A68</f>
        <v>A.3.2</v>
      </c>
      <c r="B68" s="19" t="str">
        <f>'Deskripsi Detil'!B68</f>
        <v>Peningkatan kapasitas sumber daya manusia masyarakat adat</v>
      </c>
      <c r="C68" s="18"/>
      <c r="D68" s="18"/>
      <c r="E68" s="18"/>
      <c r="F68" s="18"/>
      <c r="G68" s="18"/>
      <c r="H68" s="65"/>
      <c r="I68" s="59">
        <f>H68-'Pengelolaan Detil'!D68</f>
        <v>0</v>
      </c>
    </row>
    <row r="69" spans="1:9">
      <c r="A69" s="25" t="str">
        <f>'Deskripsi Detil'!A69</f>
        <v>A.3.2.1</v>
      </c>
      <c r="B69" s="31" t="str">
        <f>'Deskripsi Detil'!B69</f>
        <v>Biaya pelatihan dan magang</v>
      </c>
      <c r="C69" s="18">
        <v>0</v>
      </c>
      <c r="D69" s="18">
        <f>'Pengelolaan Detil'!D69/2</f>
        <v>39000000</v>
      </c>
      <c r="E69" s="18">
        <v>0</v>
      </c>
      <c r="F69" s="18">
        <v>0</v>
      </c>
      <c r="G69" s="18">
        <f>'Pengelolaan Detil'!D69/2</f>
        <v>39000000</v>
      </c>
      <c r="H69" s="65">
        <f t="shared" ref="H69:H72" si="13">SUM(C69:G69)</f>
        <v>78000000</v>
      </c>
      <c r="I69" s="59">
        <f>H69-'Pengelolaan Detil'!D69</f>
        <v>0</v>
      </c>
    </row>
    <row r="70" spans="1:9">
      <c r="A70" s="25" t="str">
        <f>'Deskripsi Detil'!A70</f>
        <v>A.3.2.2</v>
      </c>
      <c r="B70" s="31" t="str">
        <f>'Deskripsi Detil'!B70</f>
        <v>Dukungan pendidikan formal (beasiswa)</v>
      </c>
      <c r="C70" s="18">
        <v>0</v>
      </c>
      <c r="D70" s="18">
        <f>'Pengelolaan Detil'!D70/2</f>
        <v>27000000</v>
      </c>
      <c r="E70" s="18">
        <v>0</v>
      </c>
      <c r="F70" s="18">
        <v>0</v>
      </c>
      <c r="G70" s="18">
        <f>'Pengelolaan Detil'!D70/2</f>
        <v>27000000</v>
      </c>
      <c r="H70" s="65">
        <f t="shared" si="13"/>
        <v>54000000</v>
      </c>
      <c r="I70" s="59">
        <f>H70-'Pengelolaan Detil'!D70</f>
        <v>0</v>
      </c>
    </row>
    <row r="71" spans="1:9">
      <c r="A71" s="25" t="str">
        <f>'Deskripsi Detil'!A71</f>
        <v>A.3.2.3</v>
      </c>
      <c r="B71" s="31" t="str">
        <f>'Deskripsi Detil'!B71</f>
        <v>Dukungan pendidikan non formal</v>
      </c>
      <c r="C71" s="18">
        <v>0</v>
      </c>
      <c r="D71" s="18">
        <f>'Pengelolaan Detil'!D71/2</f>
        <v>27000000</v>
      </c>
      <c r="E71" s="18">
        <v>0</v>
      </c>
      <c r="F71" s="18">
        <v>0</v>
      </c>
      <c r="G71" s="18">
        <f>'Pengelolaan Detil'!D71/2</f>
        <v>27000000</v>
      </c>
      <c r="H71" s="65">
        <f t="shared" si="13"/>
        <v>54000000</v>
      </c>
      <c r="I71" s="59">
        <f>H71-'Pengelolaan Detil'!D71</f>
        <v>0</v>
      </c>
    </row>
    <row r="72" spans="1:9" ht="26.4">
      <c r="A72" s="25" t="str">
        <f>'Deskripsi Detil'!A72</f>
        <v>A.3.2.4</v>
      </c>
      <c r="B72" s="31" t="str">
        <f>'Deskripsi Detil'!B72</f>
        <v>Pengembangan dana pendidikan masyarakat adat yang berkelanjutan</v>
      </c>
      <c r="C72" s="18">
        <v>0</v>
      </c>
      <c r="D72" s="18">
        <f>'Pengelolaan Detil'!D72/2</f>
        <v>30000000</v>
      </c>
      <c r="E72" s="18">
        <v>0</v>
      </c>
      <c r="F72" s="18">
        <v>0</v>
      </c>
      <c r="G72" s="18">
        <f>'Pengelolaan Detil'!D72/2</f>
        <v>30000000</v>
      </c>
      <c r="H72" s="65">
        <f t="shared" si="13"/>
        <v>60000000</v>
      </c>
      <c r="I72" s="59">
        <f>H72-'Pengelolaan Detil'!D72</f>
        <v>0</v>
      </c>
    </row>
    <row r="73" spans="1:9" s="45" customFormat="1">
      <c r="A73" s="24" t="str">
        <f>'Deskripsi Detil'!A73</f>
        <v>A.3.3</v>
      </c>
      <c r="B73" s="19" t="str">
        <f>'Deskripsi Detil'!B73</f>
        <v>Peningkatan ekonomi masyarakat adat</v>
      </c>
      <c r="C73" s="18"/>
      <c r="D73" s="18"/>
      <c r="E73" s="18"/>
      <c r="F73" s="18"/>
      <c r="G73" s="18"/>
      <c r="H73" s="65"/>
      <c r="I73" s="59">
        <f>H73-'Pengelolaan Detil'!D73</f>
        <v>0</v>
      </c>
    </row>
    <row r="74" spans="1:9" ht="26.4">
      <c r="A74" s="25" t="str">
        <f>'Deskripsi Detil'!A74</f>
        <v>A.3.3.1</v>
      </c>
      <c r="B74" s="31" t="str">
        <f>'Deskripsi Detil'!B74</f>
        <v>Biaya pengembangan kelembagaan unit usaha masyarakat</v>
      </c>
      <c r="C74" s="18">
        <v>0</v>
      </c>
      <c r="D74" s="18">
        <v>0</v>
      </c>
      <c r="E74" s="18">
        <v>0</v>
      </c>
      <c r="F74" s="18">
        <v>0</v>
      </c>
      <c r="G74" s="18">
        <f>'Pengelolaan Detil'!D74</f>
        <v>50000000</v>
      </c>
      <c r="H74" s="65">
        <f t="shared" ref="H74:H77" si="14">SUM(C74:G74)</f>
        <v>50000000</v>
      </c>
      <c r="I74" s="59">
        <f>H74-'Pengelolaan Detil'!D74</f>
        <v>0</v>
      </c>
    </row>
    <row r="75" spans="1:9" ht="26.4">
      <c r="A75" s="25" t="str">
        <f>'Deskripsi Detil'!A75</f>
        <v>A.3.3.2</v>
      </c>
      <c r="B75" s="31" t="str">
        <f>'Deskripsi Detil'!B75</f>
        <v>Dukungan teknis bagi unit usaha masyarakat</v>
      </c>
      <c r="C75" s="18">
        <v>0</v>
      </c>
      <c r="D75" s="18">
        <v>0</v>
      </c>
      <c r="E75" s="18">
        <v>0</v>
      </c>
      <c r="F75" s="18">
        <v>0</v>
      </c>
      <c r="G75" s="18">
        <f>'Pengelolaan Detil'!D75</f>
        <v>35000000</v>
      </c>
      <c r="H75" s="65">
        <f t="shared" si="14"/>
        <v>35000000</v>
      </c>
      <c r="I75" s="59">
        <f>H75-'Pengelolaan Detil'!D75</f>
        <v>0</v>
      </c>
    </row>
    <row r="76" spans="1:9" ht="26.4">
      <c r="A76" s="25" t="str">
        <f>'Deskripsi Detil'!A76</f>
        <v>A.3.3.3</v>
      </c>
      <c r="B76" s="31" t="str">
        <f>'Deskripsi Detil'!B76</f>
        <v>Dukungan permodalan unit usaha masyarakat</v>
      </c>
      <c r="C76" s="18">
        <v>0</v>
      </c>
      <c r="D76" s="18">
        <v>0</v>
      </c>
      <c r="E76" s="18">
        <v>0</v>
      </c>
      <c r="F76" s="18">
        <v>0</v>
      </c>
      <c r="G76" s="18">
        <f>'Pengelolaan Detil'!D76</f>
        <v>150000000</v>
      </c>
      <c r="H76" s="65">
        <f t="shared" si="14"/>
        <v>150000000</v>
      </c>
      <c r="I76" s="59">
        <f>H76-'Pengelolaan Detil'!D76</f>
        <v>0</v>
      </c>
    </row>
    <row r="77" spans="1:9" ht="26.4">
      <c r="A77" s="25" t="str">
        <f>'Deskripsi Detil'!A77</f>
        <v>A.3.3.4</v>
      </c>
      <c r="B77" s="31" t="str">
        <f>'Deskripsi Detil'!B77</f>
        <v>Pengembangan pasar, lembaga keuangan dan badan usaha desa</v>
      </c>
      <c r="C77" s="18">
        <v>0</v>
      </c>
      <c r="D77" s="18">
        <v>0</v>
      </c>
      <c r="E77" s="18">
        <v>0</v>
      </c>
      <c r="F77" s="18">
        <v>0</v>
      </c>
      <c r="G77" s="18">
        <f>'Pengelolaan Detil'!D77</f>
        <v>150000000</v>
      </c>
      <c r="H77" s="65">
        <f t="shared" si="14"/>
        <v>150000000</v>
      </c>
      <c r="I77" s="59">
        <f>H77-'Pengelolaan Detil'!D77</f>
        <v>0</v>
      </c>
    </row>
    <row r="78" spans="1:9" s="45" customFormat="1">
      <c r="A78" s="24" t="str">
        <f>'Deskripsi Detil'!A78</f>
        <v>A.3.4</v>
      </c>
      <c r="B78" s="19" t="str">
        <f>'Deskripsi Detil'!B78</f>
        <v>Pelestarian situs dan budaya adat</v>
      </c>
      <c r="C78" s="18"/>
      <c r="D78" s="18"/>
      <c r="E78" s="18"/>
      <c r="F78" s="18"/>
      <c r="G78" s="18"/>
      <c r="H78" s="65"/>
      <c r="I78" s="59">
        <f>H78-'Pengelolaan Detil'!D78</f>
        <v>0</v>
      </c>
    </row>
    <row r="79" spans="1:9" ht="26.4">
      <c r="A79" s="25" t="str">
        <f>'Deskripsi Detil'!A79</f>
        <v>A.3.4.1</v>
      </c>
      <c r="B79" s="31" t="str">
        <f>'Deskripsi Detil'!B79</f>
        <v>Biaya identifikasi dan pemetaan situs sejarah</v>
      </c>
      <c r="C79" s="18">
        <v>0</v>
      </c>
      <c r="D79" s="18">
        <v>0</v>
      </c>
      <c r="E79" s="18">
        <v>0</v>
      </c>
      <c r="F79" s="18">
        <f>'Pengelolaan Detil'!D79/2</f>
        <v>22500000</v>
      </c>
      <c r="G79" s="18">
        <f>'Pengelolaan Detil'!D79/2</f>
        <v>22500000</v>
      </c>
      <c r="H79" s="65">
        <f t="shared" ref="H79:H82" si="15">SUM(C79:G79)</f>
        <v>45000000</v>
      </c>
      <c r="I79" s="59">
        <f>H79-'Pengelolaan Detil'!D79</f>
        <v>0</v>
      </c>
    </row>
    <row r="80" spans="1:9" ht="26.4">
      <c r="A80" s="25" t="str">
        <f>'Deskripsi Detil'!A80</f>
        <v>A.3.4.2</v>
      </c>
      <c r="B80" s="31" t="str">
        <f>'Deskripsi Detil'!B80</f>
        <v>Biaya pengembangan dan pengelolaan situs sejarah</v>
      </c>
      <c r="C80" s="18">
        <v>0</v>
      </c>
      <c r="D80" s="18">
        <v>0</v>
      </c>
      <c r="E80" s="18">
        <v>0</v>
      </c>
      <c r="F80" s="18">
        <v>0</v>
      </c>
      <c r="G80" s="18">
        <f>'Pengelolaan Detil'!D80</f>
        <v>55000000</v>
      </c>
      <c r="H80" s="65">
        <f t="shared" si="15"/>
        <v>55000000</v>
      </c>
      <c r="I80" s="59">
        <f>H80-'Pengelolaan Detil'!D80</f>
        <v>0</v>
      </c>
    </row>
    <row r="81" spans="1:9" ht="26.4">
      <c r="A81" s="25" t="str">
        <f>'Deskripsi Detil'!A81</f>
        <v>A.3.4.3</v>
      </c>
      <c r="B81" s="31" t="str">
        <f>'Deskripsi Detil'!B81</f>
        <v>Dukungan bagi kelompok seni dan kegiatan budaya</v>
      </c>
      <c r="C81" s="18">
        <v>0</v>
      </c>
      <c r="D81" s="18">
        <v>0</v>
      </c>
      <c r="E81" s="18">
        <v>0</v>
      </c>
      <c r="F81" s="18">
        <v>0</v>
      </c>
      <c r="G81" s="18">
        <f>'Pengelolaan Detil'!D81</f>
        <v>42000000</v>
      </c>
      <c r="H81" s="65">
        <f t="shared" si="15"/>
        <v>42000000</v>
      </c>
      <c r="I81" s="59">
        <f>H81-'Pengelolaan Detil'!D81</f>
        <v>0</v>
      </c>
    </row>
    <row r="82" spans="1:9">
      <c r="A82" s="25" t="str">
        <f>'Deskripsi Detil'!A82</f>
        <v>A.3.4.4</v>
      </c>
      <c r="B82" s="31" t="str">
        <f>'Deskripsi Detil'!B82</f>
        <v>Biaya pelestarian budaya adat lainnya</v>
      </c>
      <c r="C82" s="18">
        <v>0</v>
      </c>
      <c r="D82" s="18">
        <v>0</v>
      </c>
      <c r="E82" s="18">
        <v>0</v>
      </c>
      <c r="F82" s="18">
        <f>'Pengelolaan Detil'!D82/2</f>
        <v>9000000</v>
      </c>
      <c r="G82" s="18">
        <f>'Pengelolaan Detil'!D82/2</f>
        <v>9000000</v>
      </c>
      <c r="H82" s="65">
        <f t="shared" si="15"/>
        <v>18000000</v>
      </c>
      <c r="I82" s="59">
        <f>H82-'Pengelolaan Detil'!D82</f>
        <v>0</v>
      </c>
    </row>
    <row r="83" spans="1:9" s="45" customFormat="1" ht="26.4">
      <c r="A83" s="24" t="str">
        <f>'Deskripsi Detil'!A83</f>
        <v>A.3.5</v>
      </c>
      <c r="B83" s="19" t="str">
        <f>'Deskripsi Detil'!B83</f>
        <v>Pengelolaan data, dokumentasi dan publikasi berbasis pengetahuan lokal</v>
      </c>
      <c r="C83" s="18"/>
      <c r="D83" s="18"/>
      <c r="E83" s="18"/>
      <c r="F83" s="18"/>
      <c r="G83" s="18"/>
      <c r="H83" s="65"/>
      <c r="I83" s="59">
        <f>H83-'Pengelolaan Detil'!D83</f>
        <v>0</v>
      </c>
    </row>
    <row r="84" spans="1:9" ht="26.4">
      <c r="A84" s="47" t="str">
        <f>'Deskripsi Detil'!A84</f>
        <v>A.3.5.1</v>
      </c>
      <c r="B84" s="48" t="str">
        <f>'Deskripsi Detil'!B84</f>
        <v>Biaya pengelolaan data dan pengambangan web</v>
      </c>
      <c r="C84" s="18">
        <v>0</v>
      </c>
      <c r="D84" s="18">
        <v>0</v>
      </c>
      <c r="E84" s="18">
        <v>0</v>
      </c>
      <c r="F84" s="18">
        <v>0</v>
      </c>
      <c r="G84" s="18">
        <f>'Pengelolaan Detil'!D84</f>
        <v>25000000</v>
      </c>
      <c r="H84" s="65">
        <f t="shared" ref="H84:H88" si="16">SUM(C84:G84)</f>
        <v>25000000</v>
      </c>
      <c r="I84" s="59">
        <f>H84-'Pengelolaan Detil'!D84</f>
        <v>0</v>
      </c>
    </row>
    <row r="85" spans="1:9">
      <c r="A85" s="47" t="str">
        <f>'Deskripsi Detil'!A85</f>
        <v>A.3.5.2</v>
      </c>
      <c r="B85" s="48" t="str">
        <f>'Deskripsi Detil'!B85</f>
        <v>Biaya dokumentasi</v>
      </c>
      <c r="C85" s="18">
        <v>0</v>
      </c>
      <c r="D85" s="18">
        <v>0</v>
      </c>
      <c r="E85" s="18">
        <v>0</v>
      </c>
      <c r="F85" s="18">
        <v>0</v>
      </c>
      <c r="G85" s="18">
        <f>'Pengelolaan Detil'!D85</f>
        <v>15000000</v>
      </c>
      <c r="H85" s="65">
        <f t="shared" si="16"/>
        <v>15000000</v>
      </c>
      <c r="I85" s="59">
        <f>H85-'Pengelolaan Detil'!D85</f>
        <v>0</v>
      </c>
    </row>
    <row r="86" spans="1:9">
      <c r="A86" s="47" t="str">
        <f>'Deskripsi Detil'!A86</f>
        <v>A.3.5.3</v>
      </c>
      <c r="B86" s="48" t="str">
        <f>'Deskripsi Detil'!B86</f>
        <v>Biaya kunjungan media</v>
      </c>
      <c r="C86" s="18">
        <v>0</v>
      </c>
      <c r="D86" s="18">
        <v>0</v>
      </c>
      <c r="E86" s="18">
        <v>0</v>
      </c>
      <c r="F86" s="18">
        <v>0</v>
      </c>
      <c r="G86" s="18">
        <f>'Pengelolaan Detil'!D86</f>
        <v>15000000</v>
      </c>
      <c r="H86" s="65">
        <f t="shared" si="16"/>
        <v>15000000</v>
      </c>
      <c r="I86" s="59">
        <f>H86-'Pengelolaan Detil'!D86</f>
        <v>0</v>
      </c>
    </row>
    <row r="87" spans="1:9">
      <c r="A87" s="47" t="str">
        <f>'Deskripsi Detil'!A87</f>
        <v>A.3.5.4</v>
      </c>
      <c r="B87" s="48" t="str">
        <f>'Deskripsi Detil'!B87</f>
        <v>Biaya publikasi dan promosi</v>
      </c>
      <c r="C87" s="18">
        <v>0</v>
      </c>
      <c r="D87" s="18">
        <v>0</v>
      </c>
      <c r="E87" s="18">
        <v>0</v>
      </c>
      <c r="F87" s="18">
        <v>0</v>
      </c>
      <c r="G87" s="18">
        <f>'Pengelolaan Detil'!D87</f>
        <v>15000000</v>
      </c>
      <c r="H87" s="65">
        <f t="shared" si="16"/>
        <v>15000000</v>
      </c>
      <c r="I87" s="59">
        <f>H87-'Pengelolaan Detil'!D87</f>
        <v>0</v>
      </c>
    </row>
    <row r="88" spans="1:9">
      <c r="A88" s="47" t="str">
        <f>'Deskripsi Detil'!A88</f>
        <v>A.3.5.5</v>
      </c>
      <c r="B88" s="48" t="str">
        <f>'Deskripsi Detil'!B88</f>
        <v>Biaya dokumentasi dan publikasi lainnya</v>
      </c>
      <c r="C88" s="18">
        <v>0</v>
      </c>
      <c r="D88" s="18">
        <v>0</v>
      </c>
      <c r="E88" s="18">
        <v>0</v>
      </c>
      <c r="F88" s="18">
        <v>0</v>
      </c>
      <c r="G88" s="18">
        <f>'Pengelolaan Detil'!D88</f>
        <v>15000000</v>
      </c>
      <c r="H88" s="65">
        <f t="shared" si="16"/>
        <v>15000000</v>
      </c>
      <c r="I88" s="59">
        <f>H88-'Pengelolaan Detil'!D88</f>
        <v>0</v>
      </c>
    </row>
    <row r="89" spans="1:9">
      <c r="A89" s="50"/>
      <c r="B89" s="34" t="str">
        <f>'Deskripsi Detil'!B89</f>
        <v>Sub Total A.3.</v>
      </c>
      <c r="C89" s="46">
        <f>SUM(C63:C88)</f>
        <v>0</v>
      </c>
      <c r="D89" s="46">
        <f t="shared" ref="D89:H89" si="17">SUM(D63:D88)</f>
        <v>123000000</v>
      </c>
      <c r="E89" s="46">
        <f t="shared" si="17"/>
        <v>68900000</v>
      </c>
      <c r="F89" s="46">
        <f t="shared" si="17"/>
        <v>75400000</v>
      </c>
      <c r="G89" s="46">
        <f t="shared" si="17"/>
        <v>721500000</v>
      </c>
      <c r="H89" s="46">
        <f t="shared" si="17"/>
        <v>988800000</v>
      </c>
      <c r="I89" s="59">
        <f>H89-'Pengelolaan Detil'!D89</f>
        <v>0</v>
      </c>
    </row>
    <row r="90" spans="1:9">
      <c r="A90" s="23"/>
      <c r="B90" s="20" t="str">
        <f>'Deskripsi Detil'!B90</f>
        <v>Sub Total A.</v>
      </c>
      <c r="C90" s="49">
        <f>C36+C61+C89</f>
        <v>770400000</v>
      </c>
      <c r="D90" s="49">
        <f t="shared" ref="D90:H90" si="18">D36+D61+D89</f>
        <v>221000000</v>
      </c>
      <c r="E90" s="49">
        <f t="shared" si="18"/>
        <v>172400000</v>
      </c>
      <c r="F90" s="49">
        <f t="shared" si="18"/>
        <v>135400000</v>
      </c>
      <c r="G90" s="49">
        <f t="shared" si="18"/>
        <v>1800100000</v>
      </c>
      <c r="H90" s="49">
        <f t="shared" si="18"/>
        <v>3099300000</v>
      </c>
      <c r="I90" s="59">
        <f>H90-'Pengelolaan Detil'!D90</f>
        <v>0</v>
      </c>
    </row>
    <row r="91" spans="1:9">
      <c r="A91" s="39" t="str">
        <f>'Deskripsi Detil'!A91</f>
        <v>B.</v>
      </c>
      <c r="B91" s="40" t="str">
        <f>'Deskripsi Detil'!B91</f>
        <v>BIAYA PENGELOLAAN PENDUKUNG</v>
      </c>
      <c r="C91" s="41"/>
      <c r="D91" s="41"/>
      <c r="E91" s="41"/>
      <c r="F91" s="41"/>
      <c r="G91" s="41"/>
      <c r="H91" s="54"/>
      <c r="I91" s="59">
        <f>H91-'Pengelolaan Detil'!D91</f>
        <v>0</v>
      </c>
    </row>
    <row r="92" spans="1:9" ht="26.4">
      <c r="A92" s="36" t="str">
        <f>'Deskripsi Detil'!A92</f>
        <v>B.1.</v>
      </c>
      <c r="B92" s="37" t="str">
        <f>'Deskripsi Detil'!B92</f>
        <v xml:space="preserve">Pengembangan dan Penguatan Kelembagaan Pengelola Kawasan </v>
      </c>
      <c r="C92" s="38"/>
      <c r="D92" s="38"/>
      <c r="E92" s="38"/>
      <c r="F92" s="38"/>
      <c r="G92" s="38"/>
      <c r="H92" s="64"/>
      <c r="I92" s="59">
        <f>H92-'Pengelolaan Detil'!D92</f>
        <v>0</v>
      </c>
    </row>
    <row r="93" spans="1:9" s="45" customFormat="1">
      <c r="A93" s="24" t="str">
        <f>'Deskripsi Detil'!A93</f>
        <v>B.1.1</v>
      </c>
      <c r="B93" s="19" t="str">
        <f>'Deskripsi Detil'!B93</f>
        <v>Penguatan kebijakan pengelolaan Huliwa</v>
      </c>
      <c r="C93" s="18"/>
      <c r="D93" s="18"/>
      <c r="E93" s="18"/>
      <c r="F93" s="18"/>
      <c r="G93" s="18"/>
      <c r="H93" s="65"/>
      <c r="I93" s="59">
        <f>H93-'Pengelolaan Detil'!D93</f>
        <v>0</v>
      </c>
    </row>
    <row r="94" spans="1:9">
      <c r="A94" s="47" t="str">
        <f>'Deskripsi Detil'!A94</f>
        <v>B.1.1.1</v>
      </c>
      <c r="B94" s="48" t="str">
        <f>'Deskripsi Detil'!B94</f>
        <v>Biaya kajian dan perancangan kebijakan</v>
      </c>
      <c r="C94" s="18">
        <f>'Pengelolaan Detil'!D94</f>
        <v>15000000</v>
      </c>
      <c r="D94" s="18">
        <v>0</v>
      </c>
      <c r="E94" s="18">
        <v>0</v>
      </c>
      <c r="F94" s="18">
        <v>0</v>
      </c>
      <c r="G94" s="18">
        <v>0</v>
      </c>
      <c r="H94" s="65">
        <f t="shared" ref="H94:H111" si="19">SUM(C94:G94)</f>
        <v>15000000</v>
      </c>
      <c r="I94" s="59">
        <f>H94-'Pengelolaan Detil'!D94</f>
        <v>0</v>
      </c>
    </row>
    <row r="95" spans="1:9" ht="26.4">
      <c r="A95" s="47" t="str">
        <f>'Deskripsi Detil'!A95</f>
        <v>B.1.1.2</v>
      </c>
      <c r="B95" s="48" t="str">
        <f>'Deskripsi Detil'!B95</f>
        <v>Biaya kunjungan dan pemeriksaan lapangan</v>
      </c>
      <c r="C95" s="18">
        <f>'Pengelolaan Detil'!D95</f>
        <v>15000000</v>
      </c>
      <c r="D95" s="18">
        <v>0</v>
      </c>
      <c r="E95" s="18">
        <v>0</v>
      </c>
      <c r="F95" s="18">
        <v>0</v>
      </c>
      <c r="G95" s="18">
        <v>0</v>
      </c>
      <c r="H95" s="65">
        <f t="shared" si="19"/>
        <v>15000000</v>
      </c>
      <c r="I95" s="59">
        <f>H95-'Pengelolaan Detil'!D95</f>
        <v>0</v>
      </c>
    </row>
    <row r="96" spans="1:9" ht="26.4">
      <c r="A96" s="47" t="str">
        <f>'Deskripsi Detil'!A96</f>
        <v>B.1.1.3</v>
      </c>
      <c r="B96" s="48" t="str">
        <f>'Deskripsi Detil'!B96</f>
        <v>Biaya pertemuan dan penguatan kebijakan lainnya</v>
      </c>
      <c r="C96" s="18">
        <f>'Pengelolaan Detil'!D96</f>
        <v>15000000</v>
      </c>
      <c r="D96" s="18">
        <v>0</v>
      </c>
      <c r="E96" s="18">
        <v>0</v>
      </c>
      <c r="F96" s="18">
        <v>0</v>
      </c>
      <c r="G96" s="18">
        <v>0</v>
      </c>
      <c r="H96" s="65">
        <f t="shared" si="19"/>
        <v>15000000</v>
      </c>
      <c r="I96" s="59">
        <f>H96-'Pengelolaan Detil'!D96</f>
        <v>0</v>
      </c>
    </row>
    <row r="97" spans="1:9" s="45" customFormat="1">
      <c r="A97" s="24" t="str">
        <f>'Deskripsi Detil'!A97</f>
        <v>B.1.2</v>
      </c>
      <c r="B97" s="19" t="str">
        <f>'Deskripsi Detil'!B97</f>
        <v>Pengelolaan Badan Pengelola Huliwa</v>
      </c>
      <c r="C97" s="18"/>
      <c r="D97" s="18"/>
      <c r="E97" s="18"/>
      <c r="F97" s="18"/>
      <c r="G97" s="18"/>
      <c r="H97" s="65"/>
      <c r="I97" s="59">
        <f>H97-'Pengelolaan Detil'!D97</f>
        <v>0</v>
      </c>
    </row>
    <row r="98" spans="1:9">
      <c r="A98" s="47" t="str">
        <f>'Deskripsi Detil'!A98</f>
        <v>B.1.2.1</v>
      </c>
      <c r="B98" s="48" t="str">
        <f>'Deskripsi Detil'!B98</f>
        <v xml:space="preserve">Biaya gaji dan tunjangan   </v>
      </c>
      <c r="C98" s="18">
        <f>'Pengelolaan Detil'!D98</f>
        <v>88000000</v>
      </c>
      <c r="D98" s="18">
        <v>0</v>
      </c>
      <c r="E98" s="18">
        <v>0</v>
      </c>
      <c r="F98" s="18">
        <v>0</v>
      </c>
      <c r="G98" s="18">
        <v>0</v>
      </c>
      <c r="H98" s="65">
        <f t="shared" si="19"/>
        <v>88000000</v>
      </c>
      <c r="I98" s="59">
        <f>H98-'Pengelolaan Detil'!D98</f>
        <v>0</v>
      </c>
    </row>
    <row r="99" spans="1:9">
      <c r="A99" s="47" t="str">
        <f>'Deskripsi Detil'!A99</f>
        <v>B.1.2.2</v>
      </c>
      <c r="B99" s="48" t="str">
        <f>'Deskripsi Detil'!B99</f>
        <v>Biaya konsultan</v>
      </c>
      <c r="C99" s="18">
        <f>'Pengelolaan Detil'!D99</f>
        <v>35200000</v>
      </c>
      <c r="D99" s="18">
        <v>0</v>
      </c>
      <c r="E99" s="18">
        <v>0</v>
      </c>
      <c r="F99" s="18">
        <v>0</v>
      </c>
      <c r="G99" s="18">
        <v>0</v>
      </c>
      <c r="H99" s="65">
        <f t="shared" si="19"/>
        <v>35200000</v>
      </c>
      <c r="I99" s="59">
        <f>H99-'Pengelolaan Detil'!D99</f>
        <v>0</v>
      </c>
    </row>
    <row r="100" spans="1:9">
      <c r="A100" s="47" t="str">
        <f>'Deskripsi Detil'!A100</f>
        <v>B.1.2.3</v>
      </c>
      <c r="B100" s="48" t="str">
        <f>'Deskripsi Detil'!B100</f>
        <v>Biaya rapat dan pertemuan</v>
      </c>
      <c r="C100" s="18">
        <f>'Pengelolaan Detil'!D100</f>
        <v>12000000</v>
      </c>
      <c r="D100" s="18">
        <v>0</v>
      </c>
      <c r="E100" s="18">
        <v>0</v>
      </c>
      <c r="F100" s="18">
        <v>0</v>
      </c>
      <c r="G100" s="18">
        <v>0</v>
      </c>
      <c r="H100" s="65">
        <f t="shared" si="19"/>
        <v>12000000</v>
      </c>
      <c r="I100" s="59">
        <f>H100-'Pengelolaan Detil'!D100</f>
        <v>0</v>
      </c>
    </row>
    <row r="101" spans="1:9" ht="26.4">
      <c r="A101" s="47" t="str">
        <f>'Deskripsi Detil'!A101</f>
        <v>B.1.2.4</v>
      </c>
      <c r="B101" s="48" t="str">
        <f>'Deskripsi Detil'!B101</f>
        <v>Biaya perjalanan dinas dan perjalanan lapangan</v>
      </c>
      <c r="C101" s="18">
        <f>'Pengelolaan Detil'!D101</f>
        <v>18500000</v>
      </c>
      <c r="D101" s="18">
        <v>0</v>
      </c>
      <c r="E101" s="18">
        <v>0</v>
      </c>
      <c r="F101" s="18">
        <v>0</v>
      </c>
      <c r="G101" s="18">
        <v>0</v>
      </c>
      <c r="H101" s="65">
        <f t="shared" si="19"/>
        <v>18500000</v>
      </c>
      <c r="I101" s="59">
        <f>H101-'Pengelolaan Detil'!D101</f>
        <v>0</v>
      </c>
    </row>
    <row r="102" spans="1:9">
      <c r="A102" s="47" t="str">
        <f>'Deskripsi Detil'!A102</f>
        <v>B.1.2.5</v>
      </c>
      <c r="B102" s="48" t="str">
        <f>'Deskripsi Detil'!B102</f>
        <v>Biaya transportasi</v>
      </c>
      <c r="C102" s="18">
        <f>'Pengelolaan Detil'!D102</f>
        <v>24000000</v>
      </c>
      <c r="D102" s="18">
        <v>0</v>
      </c>
      <c r="E102" s="18">
        <v>0</v>
      </c>
      <c r="F102" s="18">
        <v>0</v>
      </c>
      <c r="G102" s="18">
        <v>0</v>
      </c>
      <c r="H102" s="65">
        <f t="shared" si="19"/>
        <v>24000000</v>
      </c>
      <c r="I102" s="59">
        <f>H102-'Pengelolaan Detil'!D102</f>
        <v>0</v>
      </c>
    </row>
    <row r="103" spans="1:9">
      <c r="A103" s="47" t="str">
        <f>'Deskripsi Detil'!A103</f>
        <v>B.1.2.6</v>
      </c>
      <c r="B103" s="48" t="str">
        <f>'Deskripsi Detil'!B103</f>
        <v>Biaya komunikasi</v>
      </c>
      <c r="C103" s="18">
        <f>'Pengelolaan Detil'!D103</f>
        <v>24000000</v>
      </c>
      <c r="D103" s="18">
        <v>0</v>
      </c>
      <c r="E103" s="18">
        <v>0</v>
      </c>
      <c r="F103" s="18">
        <v>0</v>
      </c>
      <c r="G103" s="18">
        <v>0</v>
      </c>
      <c r="H103" s="65">
        <f t="shared" si="19"/>
        <v>24000000</v>
      </c>
      <c r="I103" s="59">
        <f>H103-'Pengelolaan Detil'!D103</f>
        <v>0</v>
      </c>
    </row>
    <row r="104" spans="1:9">
      <c r="A104" s="47" t="str">
        <f>'Deskripsi Detil'!A104</f>
        <v>B.1.2.7</v>
      </c>
      <c r="B104" s="48" t="str">
        <f>'Deskripsi Detil'!B104</f>
        <v>Biaya operasional kantor BP Huliwa</v>
      </c>
      <c r="C104" s="18">
        <f>'Pengelolaan Detil'!D104</f>
        <v>24000000</v>
      </c>
      <c r="D104" s="18">
        <v>0</v>
      </c>
      <c r="E104" s="18">
        <v>0</v>
      </c>
      <c r="F104" s="18">
        <v>0</v>
      </c>
      <c r="G104" s="18">
        <v>0</v>
      </c>
      <c r="H104" s="65">
        <f t="shared" si="19"/>
        <v>24000000</v>
      </c>
      <c r="I104" s="59">
        <f>H104-'Pengelolaan Detil'!D104</f>
        <v>0</v>
      </c>
    </row>
    <row r="105" spans="1:9">
      <c r="A105" s="47" t="str">
        <f>'Deskripsi Detil'!A105</f>
        <v>B.1.2.8</v>
      </c>
      <c r="B105" s="48" t="str">
        <f>'Deskripsi Detil'!B105</f>
        <v>Biaya BP Huliwa lainnya</v>
      </c>
      <c r="C105" s="18">
        <f>'Pengelolaan Detil'!D105</f>
        <v>12000000</v>
      </c>
      <c r="D105" s="18">
        <v>0</v>
      </c>
      <c r="E105" s="18">
        <v>0</v>
      </c>
      <c r="F105" s="18">
        <v>0</v>
      </c>
      <c r="G105" s="18">
        <v>0</v>
      </c>
      <c r="H105" s="65">
        <f t="shared" si="19"/>
        <v>12000000</v>
      </c>
      <c r="I105" s="59">
        <f>H105-'Pengelolaan Detil'!D105</f>
        <v>0</v>
      </c>
    </row>
    <row r="106" spans="1:9" s="45" customFormat="1">
      <c r="A106" s="24" t="str">
        <f>'Deskripsi Detil'!A106</f>
        <v>B.1.3</v>
      </c>
      <c r="B106" s="19" t="str">
        <f>'Deskripsi Detil'!B106</f>
        <v>Perencanaan, pemantauan dan evaluasi</v>
      </c>
      <c r="C106" s="18"/>
      <c r="D106" s="18"/>
      <c r="E106" s="18"/>
      <c r="F106" s="18"/>
      <c r="G106" s="18"/>
      <c r="H106" s="65"/>
      <c r="I106" s="59">
        <f>H106-'Pengelolaan Detil'!D106</f>
        <v>0</v>
      </c>
    </row>
    <row r="107" spans="1:9">
      <c r="A107" s="47" t="str">
        <f>'Deskripsi Detil'!A107</f>
        <v>B.1.3.1</v>
      </c>
      <c r="B107" s="48" t="str">
        <f>'Deskripsi Detil'!B107</f>
        <v>Biaya konsultan/fasilitator</v>
      </c>
      <c r="C107" s="18">
        <v>0</v>
      </c>
      <c r="D107" s="18">
        <v>0</v>
      </c>
      <c r="E107" s="18">
        <f>'Pengelolaan Detil'!D107</f>
        <v>27500000.000000004</v>
      </c>
      <c r="F107" s="18">
        <v>0</v>
      </c>
      <c r="G107" s="18">
        <v>0</v>
      </c>
      <c r="H107" s="65">
        <f t="shared" si="19"/>
        <v>27500000.000000004</v>
      </c>
      <c r="I107" s="59">
        <f>H107-'Pengelolaan Detil'!D107</f>
        <v>0</v>
      </c>
    </row>
    <row r="108" spans="1:9">
      <c r="A108" s="47" t="str">
        <f>'Deskripsi Detil'!A108</f>
        <v>B.1.3.2</v>
      </c>
      <c r="B108" s="48" t="str">
        <f>'Deskripsi Detil'!B108</f>
        <v>Biaya rapat dan pertemuan</v>
      </c>
      <c r="C108" s="18">
        <v>0</v>
      </c>
      <c r="D108" s="18">
        <v>0</v>
      </c>
      <c r="E108" s="18">
        <f>'Pengelolaan Detil'!D108</f>
        <v>13200000.000000002</v>
      </c>
      <c r="F108" s="18">
        <v>0</v>
      </c>
      <c r="G108" s="18">
        <v>0</v>
      </c>
      <c r="H108" s="65">
        <f t="shared" si="19"/>
        <v>13200000.000000002</v>
      </c>
      <c r="I108" s="59">
        <f>H108-'Pengelolaan Detil'!D108</f>
        <v>0</v>
      </c>
    </row>
    <row r="109" spans="1:9">
      <c r="A109" s="47" t="str">
        <f>'Deskripsi Detil'!A109</f>
        <v>B.1.3.3</v>
      </c>
      <c r="B109" s="48" t="str">
        <f>'Deskripsi Detil'!B109</f>
        <v>Biaya perjalanan lapangan</v>
      </c>
      <c r="C109" s="18">
        <v>0</v>
      </c>
      <c r="D109" s="18">
        <v>0</v>
      </c>
      <c r="E109" s="18">
        <f>'Pengelolaan Detil'!D109</f>
        <v>19800000</v>
      </c>
      <c r="F109" s="18">
        <v>0</v>
      </c>
      <c r="G109" s="18">
        <v>0</v>
      </c>
      <c r="H109" s="65">
        <f t="shared" si="19"/>
        <v>19800000</v>
      </c>
      <c r="I109" s="59">
        <f>H109-'Pengelolaan Detil'!D109</f>
        <v>0</v>
      </c>
    </row>
    <row r="110" spans="1:9">
      <c r="A110" s="47" t="str">
        <f>'Deskripsi Detil'!A110</f>
        <v>B.1.3.4</v>
      </c>
      <c r="B110" s="48" t="str">
        <f>'Deskripsi Detil'!B110</f>
        <v>Biaya transportasi</v>
      </c>
      <c r="C110" s="18">
        <v>0</v>
      </c>
      <c r="D110" s="18">
        <v>0</v>
      </c>
      <c r="E110" s="18">
        <f>'Pengelolaan Detil'!D110</f>
        <v>13200000.000000002</v>
      </c>
      <c r="F110" s="18">
        <v>0</v>
      </c>
      <c r="G110" s="18">
        <v>0</v>
      </c>
      <c r="H110" s="65">
        <f t="shared" si="19"/>
        <v>13200000.000000002</v>
      </c>
      <c r="I110" s="59">
        <f>H110-'Pengelolaan Detil'!D110</f>
        <v>0</v>
      </c>
    </row>
    <row r="111" spans="1:9">
      <c r="A111" s="47" t="str">
        <f>'Deskripsi Detil'!A111</f>
        <v>B.1.3.5</v>
      </c>
      <c r="B111" s="48" t="str">
        <f>'Deskripsi Detil'!B111</f>
        <v>Biaya PME lainnya</v>
      </c>
      <c r="C111" s="18">
        <v>0</v>
      </c>
      <c r="D111" s="18">
        <v>0</v>
      </c>
      <c r="E111" s="18">
        <f>'Pengelolaan Detil'!D111</f>
        <v>5500000</v>
      </c>
      <c r="F111" s="18">
        <v>0</v>
      </c>
      <c r="G111" s="18">
        <v>0</v>
      </c>
      <c r="H111" s="65">
        <f t="shared" si="19"/>
        <v>5500000</v>
      </c>
      <c r="I111" s="59">
        <f>H111-'Pengelolaan Detil'!D111</f>
        <v>0</v>
      </c>
    </row>
    <row r="112" spans="1:9" s="45" customFormat="1" ht="26.4">
      <c r="A112" s="24" t="str">
        <f>'Deskripsi Detil'!A112</f>
        <v>B.1.4</v>
      </c>
      <c r="B112" s="19" t="str">
        <f>'Deskripsi Detil'!B112</f>
        <v>Penguatan forum dan kelembagaan multipihak pengelola Huliwa</v>
      </c>
      <c r="C112" s="18"/>
      <c r="D112" s="18"/>
      <c r="E112" s="18"/>
      <c r="F112" s="18"/>
      <c r="G112" s="18"/>
      <c r="H112" s="65"/>
      <c r="I112" s="59">
        <f>H112-'Pengelolaan Detil'!D112</f>
        <v>0</v>
      </c>
    </row>
    <row r="113" spans="1:9">
      <c r="A113" s="47" t="str">
        <f>'Deskripsi Detil'!A113</f>
        <v>B.1.4.1</v>
      </c>
      <c r="B113" s="48" t="str">
        <f>'Deskripsi Detil'!B113</f>
        <v>Biaya konsultan/fasilitator</v>
      </c>
      <c r="C113" s="18">
        <v>0</v>
      </c>
      <c r="D113" s="18">
        <f>'Pengelolaan Detil'!D113</f>
        <v>27500000.000000004</v>
      </c>
      <c r="E113" s="18">
        <v>0</v>
      </c>
      <c r="F113" s="18">
        <v>0</v>
      </c>
      <c r="G113" s="18">
        <v>0</v>
      </c>
      <c r="H113" s="65">
        <f t="shared" ref="H113:H116" si="20">SUM(C113:G113)</f>
        <v>27500000.000000004</v>
      </c>
      <c r="I113" s="59">
        <f>H113-'Pengelolaan Detil'!D113</f>
        <v>0</v>
      </c>
    </row>
    <row r="114" spans="1:9">
      <c r="A114" s="47" t="str">
        <f>'Deskripsi Detil'!A114</f>
        <v>B.1.4.2</v>
      </c>
      <c r="B114" s="48" t="str">
        <f>'Deskripsi Detil'!B114</f>
        <v>Biaya rapat dan pertemuan</v>
      </c>
      <c r="C114" s="18">
        <v>0</v>
      </c>
      <c r="D114" s="18">
        <f>'Pengelolaan Detil'!D114</f>
        <v>13200000.000000002</v>
      </c>
      <c r="E114" s="18">
        <v>0</v>
      </c>
      <c r="F114" s="18">
        <v>0</v>
      </c>
      <c r="G114" s="18">
        <v>0</v>
      </c>
      <c r="H114" s="65">
        <f t="shared" si="20"/>
        <v>13200000.000000002</v>
      </c>
      <c r="I114" s="59">
        <f>H114-'Pengelolaan Detil'!D114</f>
        <v>0</v>
      </c>
    </row>
    <row r="115" spans="1:9">
      <c r="A115" s="47" t="str">
        <f>'Deskripsi Detil'!A115</f>
        <v>B.1.4.3</v>
      </c>
      <c r="B115" s="48" t="str">
        <f>'Deskripsi Detil'!B115</f>
        <v>Biaya dukungan bagi forum</v>
      </c>
      <c r="C115" s="18">
        <v>0</v>
      </c>
      <c r="D115" s="18">
        <f>'Pengelolaan Detil'!D115</f>
        <v>25000000</v>
      </c>
      <c r="E115" s="18">
        <v>0</v>
      </c>
      <c r="F115" s="18">
        <v>0</v>
      </c>
      <c r="G115" s="18">
        <v>0</v>
      </c>
      <c r="H115" s="65">
        <f t="shared" si="20"/>
        <v>25000000</v>
      </c>
      <c r="I115" s="59">
        <f>H115-'Pengelolaan Detil'!D115</f>
        <v>0</v>
      </c>
    </row>
    <row r="116" spans="1:9" ht="26.4">
      <c r="A116" s="47" t="str">
        <f>'Deskripsi Detil'!A116</f>
        <v>B.1.4.4</v>
      </c>
      <c r="B116" s="48" t="str">
        <f>'Deskripsi Detil'!B116</f>
        <v>Biaya dukungan pengembangan kelembagaan multipihak</v>
      </c>
      <c r="C116" s="18">
        <v>0</v>
      </c>
      <c r="D116" s="18">
        <f>'Pengelolaan Detil'!D116</f>
        <v>50000000</v>
      </c>
      <c r="E116" s="18">
        <v>0</v>
      </c>
      <c r="F116" s="18">
        <v>0</v>
      </c>
      <c r="G116" s="18">
        <v>0</v>
      </c>
      <c r="H116" s="65">
        <f t="shared" si="20"/>
        <v>50000000</v>
      </c>
      <c r="I116" s="59">
        <f>H116-'Pengelolaan Detil'!D116</f>
        <v>0</v>
      </c>
    </row>
    <row r="117" spans="1:9">
      <c r="A117" s="50"/>
      <c r="B117" s="34" t="str">
        <f>'Deskripsi Detil'!B117</f>
        <v>Sub Total B.1.</v>
      </c>
      <c r="C117" s="46">
        <f>SUM(C93:C116)</f>
        <v>282700000</v>
      </c>
      <c r="D117" s="46">
        <f t="shared" ref="D117:H117" si="21">SUM(D93:D116)</f>
        <v>115700000</v>
      </c>
      <c r="E117" s="46">
        <f t="shared" si="21"/>
        <v>79200000.000000015</v>
      </c>
      <c r="F117" s="46">
        <f t="shared" si="21"/>
        <v>0</v>
      </c>
      <c r="G117" s="46">
        <f t="shared" si="21"/>
        <v>0</v>
      </c>
      <c r="H117" s="46">
        <f t="shared" si="21"/>
        <v>477600000</v>
      </c>
      <c r="I117" s="59">
        <f>H117-'Pengelolaan Detil'!D117</f>
        <v>0</v>
      </c>
    </row>
    <row r="118" spans="1:9" ht="26.4">
      <c r="A118" s="36" t="str">
        <f>'Deskripsi Detil'!A118</f>
        <v>B.2.</v>
      </c>
      <c r="B118" s="37" t="str">
        <f>'Deskripsi Detil'!B118</f>
        <v>Pengembangan Jejaring Informasi, Kemitraan dan Pendanaan</v>
      </c>
      <c r="C118" s="38"/>
      <c r="D118" s="38"/>
      <c r="E118" s="38"/>
      <c r="F118" s="38"/>
      <c r="G118" s="38"/>
      <c r="H118" s="64"/>
      <c r="I118" s="59">
        <f>H118-'Pengelolaan Detil'!D118</f>
        <v>0</v>
      </c>
    </row>
    <row r="119" spans="1:9" s="45" customFormat="1">
      <c r="A119" s="24" t="str">
        <f>'Deskripsi Detil'!A119</f>
        <v>B.2.1</v>
      </c>
      <c r="B119" s="19" t="str">
        <f>'Deskripsi Detil'!B119</f>
        <v>Pengembangan kemitraan dan jejaring</v>
      </c>
      <c r="C119" s="18"/>
      <c r="D119" s="18"/>
      <c r="E119" s="18"/>
      <c r="F119" s="18"/>
      <c r="G119" s="18"/>
      <c r="H119" s="65"/>
      <c r="I119" s="59">
        <f>H119-'Pengelolaan Detil'!D119</f>
        <v>0</v>
      </c>
    </row>
    <row r="120" spans="1:9">
      <c r="A120" s="47" t="str">
        <f>'Deskripsi Detil'!A120</f>
        <v>B.2.1.1</v>
      </c>
      <c r="B120" s="48" t="str">
        <f>'Deskripsi Detil'!B120</f>
        <v>Biaya pengembangan media berjejaring</v>
      </c>
      <c r="C120" s="18">
        <v>0</v>
      </c>
      <c r="D120" s="18">
        <f>'Pengelolaan Detil'!D120/2</f>
        <v>6000000</v>
      </c>
      <c r="E120" s="18">
        <f>'Pengelolaan Detil'!D120/2</f>
        <v>6000000</v>
      </c>
      <c r="F120" s="18">
        <v>0</v>
      </c>
      <c r="G120" s="18">
        <v>0</v>
      </c>
      <c r="H120" s="65">
        <f t="shared" ref="H120:H123" si="22">SUM(C120:G120)</f>
        <v>12000000</v>
      </c>
      <c r="I120" s="59">
        <f>H120-'Pengelolaan Detil'!D120</f>
        <v>0</v>
      </c>
    </row>
    <row r="121" spans="1:9">
      <c r="A121" s="47" t="str">
        <f>'Deskripsi Detil'!A121</f>
        <v>B.2.1.2</v>
      </c>
      <c r="B121" s="48" t="str">
        <f>'Deskripsi Detil'!B121</f>
        <v>Biaya konsultan/fasilitator</v>
      </c>
      <c r="C121" s="18">
        <v>0</v>
      </c>
      <c r="D121" s="18">
        <f>'Pengelolaan Detil'!D121/2</f>
        <v>7500000</v>
      </c>
      <c r="E121" s="18">
        <f>'Pengelolaan Detil'!D121/2</f>
        <v>7500000</v>
      </c>
      <c r="F121" s="18">
        <v>0</v>
      </c>
      <c r="G121" s="18">
        <v>0</v>
      </c>
      <c r="H121" s="65">
        <f t="shared" si="22"/>
        <v>15000000</v>
      </c>
      <c r="I121" s="59">
        <f>H121-'Pengelolaan Detil'!D121</f>
        <v>0</v>
      </c>
    </row>
    <row r="122" spans="1:9">
      <c r="A122" s="47" t="str">
        <f>'Deskripsi Detil'!A122</f>
        <v>B.2.1.3</v>
      </c>
      <c r="B122" s="48" t="str">
        <f>'Deskripsi Detil'!B122</f>
        <v>Biaya rapat dan pertemuan</v>
      </c>
      <c r="C122" s="18">
        <v>0</v>
      </c>
      <c r="D122" s="18">
        <f>'Pengelolaan Detil'!D122/2</f>
        <v>6000000</v>
      </c>
      <c r="E122" s="18">
        <f>'Pengelolaan Detil'!D122/2</f>
        <v>6000000</v>
      </c>
      <c r="F122" s="18">
        <v>0</v>
      </c>
      <c r="G122" s="18">
        <v>0</v>
      </c>
      <c r="H122" s="65">
        <f t="shared" si="22"/>
        <v>12000000</v>
      </c>
      <c r="I122" s="59">
        <f>H122-'Pengelolaan Detil'!D122</f>
        <v>0</v>
      </c>
    </row>
    <row r="123" spans="1:9" ht="26.4">
      <c r="A123" s="47" t="str">
        <f>'Deskripsi Detil'!A123</f>
        <v>B.2.1.4</v>
      </c>
      <c r="B123" s="48" t="str">
        <f>'Deskripsi Detil'!B123</f>
        <v>Biaya penggalangan mitra dan jaringan lainnya</v>
      </c>
      <c r="C123" s="18">
        <v>0</v>
      </c>
      <c r="D123" s="18">
        <f>'Pengelolaan Detil'!D123/2</f>
        <v>7500000</v>
      </c>
      <c r="E123" s="18">
        <f>'Pengelolaan Detil'!D123/2</f>
        <v>7500000</v>
      </c>
      <c r="F123" s="18">
        <v>0</v>
      </c>
      <c r="G123" s="18">
        <v>0</v>
      </c>
      <c r="H123" s="65">
        <f t="shared" si="22"/>
        <v>15000000</v>
      </c>
      <c r="I123" s="59">
        <f>H123-'Pengelolaan Detil'!D123</f>
        <v>0</v>
      </c>
    </row>
    <row r="124" spans="1:9" s="45" customFormat="1" ht="26.4">
      <c r="A124" s="24" t="str">
        <f>'Deskripsi Detil'!A124</f>
        <v>B.2.2</v>
      </c>
      <c r="B124" s="19" t="str">
        <f>'Deskripsi Detil'!B124</f>
        <v>Perluasan sumber dana dan pengembangan model penggalangan dana</v>
      </c>
      <c r="C124" s="18"/>
      <c r="D124" s="18"/>
      <c r="E124" s="18"/>
      <c r="F124" s="18"/>
      <c r="G124" s="18"/>
      <c r="H124" s="65"/>
      <c r="I124" s="59">
        <f>H124-'Pengelolaan Detil'!D124</f>
        <v>0</v>
      </c>
    </row>
    <row r="125" spans="1:9" ht="26.4">
      <c r="A125" s="47" t="str">
        <f>'Deskripsi Detil'!A125</f>
        <v>B.2.2.1</v>
      </c>
      <c r="B125" s="48" t="str">
        <f>'Deskripsi Detil'!B125</f>
        <v xml:space="preserve">Biaya kajian kelayakan model/skema usaha/penggalangan dana </v>
      </c>
      <c r="C125" s="18">
        <v>0</v>
      </c>
      <c r="D125" s="18">
        <v>0</v>
      </c>
      <c r="E125" s="18">
        <f>'Pengelolaan Detil'!D125</f>
        <v>45000000</v>
      </c>
      <c r="F125" s="18">
        <v>0</v>
      </c>
      <c r="G125" s="18">
        <v>0</v>
      </c>
      <c r="H125" s="65">
        <f t="shared" ref="H125:H129" si="23">SUM(C125:G125)</f>
        <v>45000000</v>
      </c>
      <c r="I125" s="59">
        <f>H125-'Pengelolaan Detil'!D125</f>
        <v>0</v>
      </c>
    </row>
    <row r="126" spans="1:9">
      <c r="A126" s="47" t="str">
        <f>'Deskripsi Detil'!A126</f>
        <v>B.2.2.2</v>
      </c>
      <c r="B126" s="48" t="str">
        <f>'Deskripsi Detil'!B126</f>
        <v>Biaya konsultan/fasilitator</v>
      </c>
      <c r="C126" s="18">
        <v>0</v>
      </c>
      <c r="D126" s="18">
        <v>0</v>
      </c>
      <c r="E126" s="18">
        <f>'Pengelolaan Detil'!D126</f>
        <v>45000000</v>
      </c>
      <c r="F126" s="18">
        <v>0</v>
      </c>
      <c r="G126" s="18">
        <v>0</v>
      </c>
      <c r="H126" s="65">
        <f t="shared" si="23"/>
        <v>45000000</v>
      </c>
      <c r="I126" s="59">
        <f>H126-'Pengelolaan Detil'!D126</f>
        <v>0</v>
      </c>
    </row>
    <row r="127" spans="1:9">
      <c r="A127" s="47" t="str">
        <f>'Deskripsi Detil'!A127</f>
        <v>B.2.2.3</v>
      </c>
      <c r="B127" s="48" t="str">
        <f>'Deskripsi Detil'!B127</f>
        <v>Biaya rapat dan pertemuan</v>
      </c>
      <c r="C127" s="18">
        <v>0</v>
      </c>
      <c r="D127" s="18">
        <v>0</v>
      </c>
      <c r="E127" s="18">
        <f>'Pengelolaan Detil'!D127</f>
        <v>25000000</v>
      </c>
      <c r="F127" s="18">
        <v>0</v>
      </c>
      <c r="G127" s="18">
        <v>0</v>
      </c>
      <c r="H127" s="65">
        <f t="shared" si="23"/>
        <v>25000000</v>
      </c>
      <c r="I127" s="59">
        <f>H127-'Pengelolaan Detil'!D127</f>
        <v>0</v>
      </c>
    </row>
    <row r="128" spans="1:9" ht="26.4">
      <c r="A128" s="47" t="str">
        <f>'Deskripsi Detil'!A128</f>
        <v>B.2.2.4</v>
      </c>
      <c r="B128" s="48" t="str">
        <f>'Deskripsi Detil'!B128</f>
        <v xml:space="preserve">Dukungan pengembangan awal usaha/penggalangan dana </v>
      </c>
      <c r="C128" s="18">
        <v>0</v>
      </c>
      <c r="D128" s="18">
        <v>0</v>
      </c>
      <c r="E128" s="18">
        <f>'Pengelolaan Detil'!D128</f>
        <v>50000000</v>
      </c>
      <c r="F128" s="18">
        <v>0</v>
      </c>
      <c r="G128" s="18">
        <v>0</v>
      </c>
      <c r="H128" s="65">
        <f t="shared" si="23"/>
        <v>50000000</v>
      </c>
      <c r="I128" s="59">
        <f>H128-'Pengelolaan Detil'!D128</f>
        <v>0</v>
      </c>
    </row>
    <row r="129" spans="1:9" ht="26.4">
      <c r="A129" s="47" t="str">
        <f>'Deskripsi Detil'!A129</f>
        <v>B.2.2.5</v>
      </c>
      <c r="B129" s="48" t="str">
        <f>'Deskripsi Detil'!B129</f>
        <v>Biaya pengembangan model/skema penggalangan dana lainnya</v>
      </c>
      <c r="C129" s="18">
        <v>0</v>
      </c>
      <c r="D129" s="18">
        <v>0</v>
      </c>
      <c r="E129" s="18">
        <f>'Pengelolaan Detil'!D129</f>
        <v>20000000</v>
      </c>
      <c r="F129" s="18">
        <v>0</v>
      </c>
      <c r="G129" s="18">
        <v>0</v>
      </c>
      <c r="H129" s="65">
        <f t="shared" si="23"/>
        <v>20000000</v>
      </c>
      <c r="I129" s="59">
        <f>H129-'Pengelolaan Detil'!D129</f>
        <v>0</v>
      </c>
    </row>
    <row r="130" spans="1:9" s="45" customFormat="1" ht="26.4">
      <c r="A130" s="24" t="str">
        <f>'Deskripsi Detil'!A130</f>
        <v>B.2.3</v>
      </c>
      <c r="B130" s="19" t="str">
        <f>'Deskripsi Detil'!B130</f>
        <v>Pengembangan kelembagaan penggalangan dana berkelanjutan</v>
      </c>
      <c r="C130" s="18"/>
      <c r="D130" s="18"/>
      <c r="E130" s="18"/>
      <c r="F130" s="18"/>
      <c r="G130" s="18"/>
      <c r="H130" s="65"/>
      <c r="I130" s="59">
        <f>H130-'Pengelolaan Detil'!D130</f>
        <v>0</v>
      </c>
    </row>
    <row r="131" spans="1:9">
      <c r="A131" s="47" t="str">
        <f>'Deskripsi Detil'!A131</f>
        <v>B.2.3.1</v>
      </c>
      <c r="B131" s="48" t="str">
        <f>'Deskripsi Detil'!B131</f>
        <v>Biaya konsultan/fasilitator</v>
      </c>
      <c r="C131" s="18">
        <v>0</v>
      </c>
      <c r="D131" s="18">
        <v>0</v>
      </c>
      <c r="E131" s="18">
        <f>'Pengelolaan Detil'!D131</f>
        <v>25000000</v>
      </c>
      <c r="F131" s="18">
        <v>0</v>
      </c>
      <c r="G131" s="18">
        <v>0</v>
      </c>
      <c r="H131" s="65">
        <f t="shared" ref="H131:H134" si="24">SUM(C131:G131)</f>
        <v>25000000</v>
      </c>
      <c r="I131" s="59">
        <f>H131-'Pengelolaan Detil'!D131</f>
        <v>0</v>
      </c>
    </row>
    <row r="132" spans="1:9">
      <c r="A132" s="47" t="str">
        <f>'Deskripsi Detil'!A132</f>
        <v>B.2.3.2</v>
      </c>
      <c r="B132" s="48" t="str">
        <f>'Deskripsi Detil'!B132</f>
        <v>Biaya rapat dan pertemuan</v>
      </c>
      <c r="C132" s="18">
        <v>0</v>
      </c>
      <c r="D132" s="18">
        <v>0</v>
      </c>
      <c r="E132" s="18">
        <f>'Pengelolaan Detil'!D132</f>
        <v>25000000</v>
      </c>
      <c r="F132" s="18">
        <v>0</v>
      </c>
      <c r="G132" s="18">
        <v>0</v>
      </c>
      <c r="H132" s="65">
        <f t="shared" si="24"/>
        <v>25000000</v>
      </c>
      <c r="I132" s="59">
        <f>H132-'Pengelolaan Detil'!D132</f>
        <v>0</v>
      </c>
    </row>
    <row r="133" spans="1:9" ht="26.4">
      <c r="A133" s="47" t="str">
        <f>'Deskripsi Detil'!A133</f>
        <v>B.2.3.3</v>
      </c>
      <c r="B133" s="48" t="str">
        <f>'Deskripsi Detil'!B133</f>
        <v>Dukungan awal bagi kelembagaan penggalangan dana berkelanjutan</v>
      </c>
      <c r="C133" s="18">
        <v>0</v>
      </c>
      <c r="D133" s="18">
        <v>0</v>
      </c>
      <c r="E133" s="18">
        <f>'Pengelolaan Detil'!D133</f>
        <v>50000000</v>
      </c>
      <c r="F133" s="18">
        <v>0</v>
      </c>
      <c r="G133" s="18">
        <v>0</v>
      </c>
      <c r="H133" s="65">
        <f t="shared" si="24"/>
        <v>50000000</v>
      </c>
      <c r="I133" s="59">
        <f>H133-'Pengelolaan Detil'!D133</f>
        <v>0</v>
      </c>
    </row>
    <row r="134" spans="1:9" ht="26.4">
      <c r="A134" s="47" t="str">
        <f>'Deskripsi Detil'!A134</f>
        <v>B.2.3.4</v>
      </c>
      <c r="B134" s="48" t="str">
        <f>'Deskripsi Detil'!B134</f>
        <v>Biaya pengembangan kelembagaan lainnya</v>
      </c>
      <c r="C134" s="18">
        <v>0</v>
      </c>
      <c r="D134" s="18">
        <v>0</v>
      </c>
      <c r="E134" s="18">
        <f>'Pengelolaan Detil'!D134</f>
        <v>20000000</v>
      </c>
      <c r="F134" s="18">
        <v>0</v>
      </c>
      <c r="G134" s="18">
        <v>0</v>
      </c>
      <c r="H134" s="65">
        <f t="shared" si="24"/>
        <v>20000000</v>
      </c>
      <c r="I134" s="59">
        <f>H134-'Pengelolaan Detil'!D134</f>
        <v>0</v>
      </c>
    </row>
    <row r="135" spans="1:9">
      <c r="A135" s="50"/>
      <c r="B135" s="34" t="str">
        <f>'Deskripsi Detil'!B135</f>
        <v>Sub Total B.2.</v>
      </c>
      <c r="C135" s="46">
        <f>SUM(C119:C134)</f>
        <v>0</v>
      </c>
      <c r="D135" s="46">
        <f t="shared" ref="D135:H135" si="25">SUM(D119:D134)</f>
        <v>27000000</v>
      </c>
      <c r="E135" s="46">
        <f t="shared" si="25"/>
        <v>332000000</v>
      </c>
      <c r="F135" s="46">
        <f t="shared" si="25"/>
        <v>0</v>
      </c>
      <c r="G135" s="46">
        <f t="shared" si="25"/>
        <v>0</v>
      </c>
      <c r="H135" s="46">
        <f t="shared" si="25"/>
        <v>359000000</v>
      </c>
      <c r="I135" s="59">
        <f>H135-'Pengelolaan Detil'!D135</f>
        <v>0</v>
      </c>
    </row>
    <row r="136" spans="1:9">
      <c r="A136" s="23"/>
      <c r="B136" s="20" t="str">
        <f>'Deskripsi Detil'!B136</f>
        <v>Sub Total B.</v>
      </c>
      <c r="C136" s="49">
        <f>C117+C135</f>
        <v>282700000</v>
      </c>
      <c r="D136" s="49">
        <f t="shared" ref="D136:H136" si="26">D117+D135</f>
        <v>142700000</v>
      </c>
      <c r="E136" s="49">
        <f t="shared" si="26"/>
        <v>411200000</v>
      </c>
      <c r="F136" s="49">
        <f t="shared" si="26"/>
        <v>0</v>
      </c>
      <c r="G136" s="49">
        <f t="shared" si="26"/>
        <v>0</v>
      </c>
      <c r="H136" s="49">
        <f t="shared" si="26"/>
        <v>836600000</v>
      </c>
      <c r="I136" s="59">
        <f>H136-'Pengelolaan Detil'!D136</f>
        <v>0</v>
      </c>
    </row>
    <row r="137" spans="1:9">
      <c r="A137" s="39"/>
      <c r="B137" s="40" t="str">
        <f>'Deskripsi Detil'!B137</f>
        <v>TOTAL</v>
      </c>
      <c r="C137" s="54">
        <f>C90+C136</f>
        <v>1053100000</v>
      </c>
      <c r="D137" s="54">
        <f t="shared" ref="D137:H137" si="27">D90+D136</f>
        <v>363700000</v>
      </c>
      <c r="E137" s="54">
        <f t="shared" si="27"/>
        <v>583600000</v>
      </c>
      <c r="F137" s="54">
        <f t="shared" si="27"/>
        <v>135400000</v>
      </c>
      <c r="G137" s="54">
        <f t="shared" si="27"/>
        <v>1800100000</v>
      </c>
      <c r="H137" s="54">
        <f t="shared" si="27"/>
        <v>3935900000</v>
      </c>
      <c r="I137" s="59">
        <f>H137-'Pengelolaan Detil'!D137</f>
        <v>0</v>
      </c>
    </row>
    <row r="138" spans="1:9">
      <c r="A138" s="26"/>
      <c r="B138" s="21"/>
    </row>
    <row r="139" spans="1:9">
      <c r="A139" s="3"/>
      <c r="B139" s="8"/>
    </row>
    <row r="140" spans="1:9" s="6" customFormat="1">
      <c r="A140" s="1"/>
      <c r="B140" s="7"/>
      <c r="C140" s="13"/>
      <c r="D140" s="13"/>
      <c r="E140" s="13"/>
      <c r="F140" s="13"/>
      <c r="G140" s="13"/>
      <c r="H140" s="62"/>
    </row>
    <row r="141" spans="1:9" s="6" customFormat="1">
      <c r="A141" s="1"/>
      <c r="B141" s="7"/>
      <c r="C141" s="13"/>
      <c r="D141" s="13"/>
      <c r="E141" s="13"/>
      <c r="F141" s="13"/>
      <c r="G141" s="13"/>
      <c r="H141" s="62"/>
    </row>
    <row r="142" spans="1:9" s="6" customFormat="1">
      <c r="A142" s="1"/>
      <c r="B142" s="7"/>
      <c r="C142" s="13"/>
      <c r="D142" s="13"/>
      <c r="E142" s="13"/>
      <c r="F142" s="13"/>
      <c r="G142" s="13"/>
      <c r="H142" s="62"/>
    </row>
    <row r="143" spans="1:9" s="6" customFormat="1">
      <c r="A143" s="1"/>
      <c r="B143" s="7"/>
      <c r="C143" s="13"/>
      <c r="D143" s="13"/>
      <c r="E143" s="13"/>
      <c r="F143" s="13"/>
      <c r="G143" s="13"/>
      <c r="H143" s="62"/>
    </row>
    <row r="144" spans="1:9" s="6" customFormat="1">
      <c r="A144" s="27"/>
      <c r="B144" s="4"/>
      <c r="C144" s="13"/>
      <c r="D144" s="13"/>
      <c r="E144" s="13"/>
      <c r="F144" s="13"/>
      <c r="G144" s="13"/>
      <c r="H144" s="62"/>
    </row>
    <row r="145" spans="1:9" s="6" customFormat="1">
      <c r="A145" s="28"/>
      <c r="B145" s="5"/>
      <c r="C145" s="13"/>
      <c r="D145" s="13"/>
      <c r="E145" s="13"/>
      <c r="F145" s="13"/>
      <c r="G145" s="13"/>
      <c r="H145" s="62"/>
    </row>
    <row r="146" spans="1:9" s="6" customFormat="1">
      <c r="A146" s="1"/>
      <c r="B146" s="7"/>
      <c r="C146" s="14"/>
      <c r="D146" s="14"/>
      <c r="E146" s="14"/>
      <c r="F146" s="14"/>
      <c r="G146" s="14"/>
      <c r="H146" s="63"/>
    </row>
    <row r="147" spans="1:9" s="6" customFormat="1">
      <c r="A147" s="1"/>
      <c r="B147" s="7"/>
      <c r="C147" s="14"/>
      <c r="D147" s="14"/>
      <c r="E147" s="14"/>
      <c r="F147" s="14"/>
      <c r="G147" s="14"/>
      <c r="H147" s="63"/>
    </row>
    <row r="148" spans="1:9" s="6" customFormat="1">
      <c r="A148" s="28"/>
      <c r="B148" s="5"/>
      <c r="C148" s="13"/>
      <c r="D148" s="13"/>
      <c r="E148" s="13"/>
      <c r="F148" s="13"/>
      <c r="G148" s="13"/>
      <c r="H148" s="62"/>
    </row>
    <row r="149" spans="1:9" s="6" customFormat="1">
      <c r="A149" s="28"/>
      <c r="B149" s="5"/>
      <c r="C149" s="13"/>
      <c r="D149" s="13"/>
      <c r="E149" s="13"/>
      <c r="F149" s="13"/>
      <c r="G149" s="13"/>
      <c r="H149" s="62"/>
    </row>
    <row r="150" spans="1:9" s="6" customFormat="1">
      <c r="A150" s="28"/>
      <c r="B150" s="5"/>
      <c r="C150" s="13"/>
      <c r="D150" s="13"/>
      <c r="E150" s="13"/>
      <c r="F150" s="13"/>
      <c r="G150" s="13"/>
      <c r="H150" s="62"/>
    </row>
    <row r="151" spans="1:9" s="6" customFormat="1">
      <c r="A151" s="28"/>
      <c r="B151" s="5"/>
      <c r="C151" s="13"/>
      <c r="D151" s="13"/>
      <c r="E151" s="13"/>
      <c r="F151" s="13"/>
      <c r="G151" s="13"/>
      <c r="H151" s="62"/>
    </row>
    <row r="152" spans="1:9" s="6" customFormat="1">
      <c r="A152" s="28"/>
      <c r="B152" s="5"/>
      <c r="C152" s="13"/>
      <c r="D152" s="13"/>
      <c r="E152" s="13"/>
      <c r="F152" s="13"/>
      <c r="G152" s="13"/>
      <c r="H152" s="62"/>
    </row>
    <row r="154" spans="1:9">
      <c r="C154" s="11"/>
      <c r="D154" s="11"/>
      <c r="E154" s="11"/>
      <c r="F154" s="11"/>
      <c r="G154" s="11"/>
      <c r="H154" s="10"/>
    </row>
    <row r="155" spans="1:9">
      <c r="C155" s="11"/>
      <c r="D155" s="11"/>
      <c r="E155" s="11"/>
      <c r="F155" s="11"/>
      <c r="G155" s="11"/>
      <c r="H155" s="10"/>
    </row>
    <row r="156" spans="1:9" s="45" customFormat="1">
      <c r="A156" s="3"/>
      <c r="B156" s="8"/>
      <c r="C156" s="10"/>
      <c r="D156" s="10"/>
      <c r="E156" s="10"/>
      <c r="F156" s="10"/>
      <c r="G156" s="10"/>
      <c r="H156" s="10"/>
      <c r="I156" s="42"/>
    </row>
    <row r="157" spans="1:9">
      <c r="C157" s="11"/>
      <c r="D157" s="11"/>
      <c r="E157" s="11"/>
      <c r="F157" s="11"/>
      <c r="G157" s="11"/>
      <c r="H157" s="10"/>
    </row>
    <row r="158" spans="1:9">
      <c r="C158" s="11"/>
      <c r="D158" s="11"/>
      <c r="E158" s="11"/>
      <c r="F158" s="11"/>
      <c r="G158" s="11"/>
      <c r="H158" s="10"/>
    </row>
    <row r="161" spans="1:9" s="45" customFormat="1">
      <c r="A161" s="3"/>
      <c r="B161" s="8"/>
      <c r="C161" s="15"/>
      <c r="D161" s="15"/>
      <c r="E161" s="15"/>
      <c r="F161" s="15"/>
      <c r="G161" s="15"/>
      <c r="H161" s="15"/>
      <c r="I161" s="42"/>
    </row>
    <row r="172" spans="1:9">
      <c r="A172" s="28"/>
      <c r="B172" s="5"/>
    </row>
    <row r="173" spans="1:9">
      <c r="A173" s="28"/>
      <c r="B173" s="5"/>
    </row>
    <row r="174" spans="1:9">
      <c r="A174" s="28"/>
      <c r="B174" s="5"/>
    </row>
    <row r="175" spans="1:9">
      <c r="A175" s="28"/>
      <c r="B175" s="5"/>
    </row>
    <row r="176" spans="1:9">
      <c r="A176" s="28"/>
      <c r="B176" s="5"/>
    </row>
    <row r="178" spans="1:2">
      <c r="A178" s="29"/>
      <c r="B178" s="22"/>
    </row>
    <row r="179" spans="1:2">
      <c r="A179" s="28"/>
      <c r="B179" s="5"/>
    </row>
    <row r="180" spans="1:2">
      <c r="A180" s="28"/>
      <c r="B180" s="5"/>
    </row>
    <row r="181" spans="1:2">
      <c r="A181" s="28"/>
      <c r="B181" s="5"/>
    </row>
    <row r="182" spans="1:2">
      <c r="A182" s="28"/>
      <c r="B182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 activeCell="C5" sqref="C5:H5"/>
    </sheetView>
  </sheetViews>
  <sheetFormatPr defaultRowHeight="13.2"/>
  <cols>
    <col min="1" max="1" width="10" style="16" customWidth="1"/>
    <col min="2" max="2" width="39" style="2" customWidth="1"/>
    <col min="3" max="8" width="15.88671875" style="12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Detil 2017'!H2</f>
        <v>3759840000</v>
      </c>
    </row>
    <row r="3" spans="1:8">
      <c r="A3" s="30">
        <f>'Pengelolaan Detil 2017'!A3</f>
        <v>2017</v>
      </c>
      <c r="D3" s="9"/>
      <c r="E3" s="9"/>
      <c r="F3" s="9"/>
      <c r="G3" s="9"/>
      <c r="H3" s="9">
        <f>SUM(C4:G4)</f>
        <v>3759840000</v>
      </c>
    </row>
    <row r="4" spans="1:8">
      <c r="A4" s="3"/>
      <c r="B4" s="8"/>
      <c r="C4" s="9">
        <f>C42</f>
        <v>1140710000</v>
      </c>
      <c r="D4" s="9">
        <f t="shared" ref="D4:H4" si="0">D42</f>
        <v>528370000</v>
      </c>
      <c r="E4" s="9">
        <f t="shared" si="0"/>
        <v>491660000</v>
      </c>
      <c r="F4" s="9">
        <f t="shared" si="0"/>
        <v>184840000</v>
      </c>
      <c r="G4" s="9">
        <f t="shared" si="0"/>
        <v>1414260000</v>
      </c>
      <c r="H4" s="9">
        <f t="shared" si="0"/>
        <v>3759840000</v>
      </c>
    </row>
    <row r="5" spans="1:8" s="43" customFormat="1">
      <c r="A5" s="117" t="s">
        <v>8</v>
      </c>
      <c r="B5" s="117" t="s">
        <v>3</v>
      </c>
      <c r="C5" s="118" t="str">
        <f>'Pengelolaan Detil 2017'!C5:H5</f>
        <v>ANGGARAN PENGELOLAAN RUTIN 2017</v>
      </c>
      <c r="D5" s="118"/>
      <c r="E5" s="118"/>
      <c r="F5" s="118"/>
      <c r="G5" s="118"/>
      <c r="H5" s="118"/>
    </row>
    <row r="6" spans="1:8" s="44" customFormat="1" ht="26.4">
      <c r="A6" s="117"/>
      <c r="B6" s="117"/>
      <c r="C6" s="51" t="str">
        <f>'Pengelolaan Detil 2017'!C6</f>
        <v>Pemerintah Daerah</v>
      </c>
      <c r="D6" s="51" t="str">
        <f>'Pengelolaan Detil 2017'!D6</f>
        <v>Korporasi dan CSR</v>
      </c>
      <c r="E6" s="51" t="str">
        <f>'Pengelolaan Detil 2017'!E6</f>
        <v>TNC dan NGO Lainnya</v>
      </c>
      <c r="F6" s="51" t="str">
        <f>'Pengelolaan Detil 2017'!F6</f>
        <v>Lembaga dan Masyarakat Adat</v>
      </c>
      <c r="G6" s="51" t="str">
        <f>'Pengelolaan Detil 2017'!G6</f>
        <v>Sumber Dana Baru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41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38"/>
    </row>
    <row r="9" spans="1:8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SUM('Pengelolaan Detil 2017'!C9:C13)</f>
        <v>0</v>
      </c>
      <c r="D9" s="18">
        <f>SUM('Pengelolaan Detil 2017'!D9:D13)</f>
        <v>0</v>
      </c>
      <c r="E9" s="18">
        <f>SUM('Pengelolaan Detil 2017'!E9:E13)</f>
        <v>0</v>
      </c>
      <c r="F9" s="18">
        <f>SUM('Pengelolaan Detil 2017'!F9:F13)</f>
        <v>0</v>
      </c>
      <c r="G9" s="18">
        <f>SUM('Pengelolaan Detil 2017'!G9:G13)</f>
        <v>0</v>
      </c>
      <c r="H9" s="18">
        <f>SUM(C9:G9)</f>
        <v>0</v>
      </c>
    </row>
    <row r="10" spans="1:8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SUM('Pengelolaan Detil 2017'!C14:C22)</f>
        <v>773190000.00000012</v>
      </c>
      <c r="D10" s="18">
        <f>SUM('Pengelolaan Detil 2017'!D14:D22)</f>
        <v>0</v>
      </c>
      <c r="E10" s="18">
        <f>SUM('Pengelolaan Detil 2017'!E14:E22)</f>
        <v>0</v>
      </c>
      <c r="F10" s="18">
        <f>SUM('Pengelolaan Detil 2017'!F14:F22)</f>
        <v>120000000</v>
      </c>
      <c r="G10" s="18">
        <f>SUM('Pengelolaan Detil 2017'!G14:G22)</f>
        <v>395460000.00000006</v>
      </c>
      <c r="H10" s="18">
        <f t="shared" ref="H10:H12" si="1">SUM(C10:G10)</f>
        <v>1288650000.0000002</v>
      </c>
    </row>
    <row r="11" spans="1:8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SUM('Pengelolaan Detil 2017'!C23:C27)</f>
        <v>22500000</v>
      </c>
      <c r="D11" s="18">
        <f>SUM('Pengelolaan Detil 2017'!D23:D27)</f>
        <v>0</v>
      </c>
      <c r="E11" s="18">
        <f>SUM('Pengelolaan Detil 2017'!E23:E27)</f>
        <v>22500000</v>
      </c>
      <c r="F11" s="18">
        <f>SUM('Pengelolaan Detil 2017'!F23:F27)</f>
        <v>0</v>
      </c>
      <c r="G11" s="18">
        <f>SUM('Pengelolaan Detil 2017'!G23:G27)</f>
        <v>0</v>
      </c>
      <c r="H11" s="18">
        <f t="shared" si="1"/>
        <v>45000000</v>
      </c>
    </row>
    <row r="12" spans="1:8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SUM('Pengelolaan Detil 2017'!C28:C35)</f>
        <v>45000000</v>
      </c>
      <c r="D12" s="18">
        <f>SUM('Pengelolaan Detil 2017'!D28:D35)</f>
        <v>232000000</v>
      </c>
      <c r="E12" s="18">
        <f>SUM('Pengelolaan Detil 2017'!E28:E35)</f>
        <v>0</v>
      </c>
      <c r="F12" s="18">
        <f>SUM('Pengelolaan Detil 2017'!F28:F35)</f>
        <v>0</v>
      </c>
      <c r="G12" s="18">
        <f>SUM('Pengelolaan Detil 2017'!G28:G35)</f>
        <v>0</v>
      </c>
      <c r="H12" s="18">
        <f t="shared" si="1"/>
        <v>277000000</v>
      </c>
    </row>
    <row r="13" spans="1:8">
      <c r="A13" s="50"/>
      <c r="B13" s="34" t="str">
        <f>'Deskripsi Detil'!B36</f>
        <v>Sub Total A.1.</v>
      </c>
      <c r="C13" s="46">
        <f t="shared" ref="C13:H13" si="2">SUM(C9:C12)</f>
        <v>840690000.00000012</v>
      </c>
      <c r="D13" s="46">
        <f t="shared" si="2"/>
        <v>232000000</v>
      </c>
      <c r="E13" s="46">
        <f t="shared" si="2"/>
        <v>22500000</v>
      </c>
      <c r="F13" s="46">
        <f t="shared" si="2"/>
        <v>120000000</v>
      </c>
      <c r="G13" s="46">
        <f t="shared" si="2"/>
        <v>395460000.00000006</v>
      </c>
      <c r="H13" s="46">
        <f t="shared" si="2"/>
        <v>1610650000.0000002</v>
      </c>
    </row>
    <row r="14" spans="1:8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38"/>
      <c r="H14" s="38"/>
    </row>
    <row r="15" spans="1:8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SUM('Pengelolaan Detil 2017'!C38:C40)</f>
        <v>0</v>
      </c>
      <c r="D15" s="18">
        <f>SUM('Pengelolaan Detil 2017'!D38:D40)</f>
        <v>0</v>
      </c>
      <c r="E15" s="18">
        <f>SUM('Pengelolaan Detil 2017'!E38:E40)</f>
        <v>0</v>
      </c>
      <c r="F15" s="18">
        <f>SUM('Pengelolaan Detil 2017'!F38:F40)</f>
        <v>0</v>
      </c>
      <c r="G15" s="18">
        <f>SUM('Pengelolaan Detil 2017'!G38:G40)</f>
        <v>0</v>
      </c>
      <c r="H15" s="18">
        <f t="shared" ref="H15:H19" si="3">SUM(C15:G15)</f>
        <v>0</v>
      </c>
    </row>
    <row r="16" spans="1:8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SUM('Pengelolaan Detil 2017'!C41:C44)</f>
        <v>0</v>
      </c>
      <c r="D16" s="18">
        <f>SUM('Pengelolaan Detil 2017'!D41:D44)</f>
        <v>0</v>
      </c>
      <c r="E16" s="18">
        <f>SUM('Pengelolaan Detil 2017'!E41:E44)</f>
        <v>0</v>
      </c>
      <c r="F16" s="18">
        <f>SUM('Pengelolaan Detil 2017'!F41:F44)</f>
        <v>0</v>
      </c>
      <c r="G16" s="18">
        <f>SUM('Pengelolaan Detil 2017'!G41:G44)</f>
        <v>0</v>
      </c>
      <c r="H16" s="18">
        <f t="shared" si="3"/>
        <v>0</v>
      </c>
    </row>
    <row r="17" spans="1:8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SUM('Pengelolaan Detil 2017'!C45:C49)</f>
        <v>0</v>
      </c>
      <c r="D17" s="18">
        <f>SUM('Pengelolaan Detil 2017'!D45:D49)</f>
        <v>72000000</v>
      </c>
      <c r="E17" s="18">
        <f>SUM('Pengelolaan Detil 2017'!E45:E49)</f>
        <v>0</v>
      </c>
      <c r="F17" s="18">
        <f>SUM('Pengelolaan Detil 2017'!F45:F49)</f>
        <v>0</v>
      </c>
      <c r="G17" s="18">
        <f>SUM('Pengelolaan Detil 2017'!G45:G49)</f>
        <v>167000000</v>
      </c>
      <c r="H17" s="18">
        <f t="shared" si="3"/>
        <v>239000000</v>
      </c>
    </row>
    <row r="18" spans="1:8">
      <c r="A18" s="25" t="str">
        <f>'Deskripsi Detil'!A50</f>
        <v>A.2.4</v>
      </c>
      <c r="B18" s="52" t="str">
        <f>'Deskripsi Detil'!B50</f>
        <v>Rehabilitasi dan restorasi kawasan</v>
      </c>
      <c r="C18" s="35">
        <f>SUM('Pengelolaan Detil 2017'!C50:C54)</f>
        <v>0</v>
      </c>
      <c r="D18" s="35">
        <f>SUM('Pengelolaan Detil 2017'!D50:D54)</f>
        <v>16000000</v>
      </c>
      <c r="E18" s="35">
        <f>SUM('Pengelolaan Detil 2017'!E50:E54)</f>
        <v>66000000</v>
      </c>
      <c r="F18" s="35">
        <f>SUM('Pengelolaan Detil 2017'!F50:F54)</f>
        <v>0</v>
      </c>
      <c r="G18" s="35">
        <f>SUM('Pengelolaan Detil 2017'!G50:G54)</f>
        <v>100000000</v>
      </c>
      <c r="H18" s="18">
        <f t="shared" si="3"/>
        <v>182000000</v>
      </c>
    </row>
    <row r="19" spans="1:8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SUM('Pengelolaan Detil 2017'!C55:C60)</f>
        <v>0</v>
      </c>
      <c r="D19" s="18">
        <f>SUM('Pengelolaan Detil 2017'!D55:D60)</f>
        <v>0</v>
      </c>
      <c r="E19" s="18">
        <f>SUM('Pengelolaan Detil 2017'!E55:E60)</f>
        <v>0</v>
      </c>
      <c r="F19" s="18">
        <f>SUM('Pengelolaan Detil 2017'!F55:F60)</f>
        <v>0</v>
      </c>
      <c r="G19" s="18">
        <f>SUM('Pengelolaan Detil 2017'!G55:G60)</f>
        <v>179000000</v>
      </c>
      <c r="H19" s="18">
        <f t="shared" si="3"/>
        <v>179000000</v>
      </c>
    </row>
    <row r="20" spans="1:8">
      <c r="A20" s="50"/>
      <c r="B20" s="34" t="str">
        <f>'Deskripsi Detil'!B61</f>
        <v>Sub Total A.2.</v>
      </c>
      <c r="C20" s="46">
        <f t="shared" ref="C20:H20" si="4">SUM(C15:C19)</f>
        <v>0</v>
      </c>
      <c r="D20" s="46">
        <f t="shared" si="4"/>
        <v>88000000</v>
      </c>
      <c r="E20" s="46">
        <f t="shared" si="4"/>
        <v>66000000</v>
      </c>
      <c r="F20" s="46">
        <f t="shared" si="4"/>
        <v>0</v>
      </c>
      <c r="G20" s="46">
        <f t="shared" si="4"/>
        <v>446000000</v>
      </c>
      <c r="H20" s="46">
        <f t="shared" si="4"/>
        <v>600000000</v>
      </c>
    </row>
    <row r="21" spans="1:8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38"/>
      <c r="H21" s="38"/>
    </row>
    <row r="22" spans="1:8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SUM('Pengelolaan Detil 2017'!C63:C67)</f>
        <v>0</v>
      </c>
      <c r="D22" s="18">
        <f>SUM('Pengelolaan Detil 2017'!D63:D67)</f>
        <v>0</v>
      </c>
      <c r="E22" s="18">
        <f>SUM('Pengelolaan Detil 2017'!E63:E67)</f>
        <v>54040000.000000007</v>
      </c>
      <c r="F22" s="18">
        <f>SUM('Pengelolaan Detil 2017'!F63:F67)</f>
        <v>54040000.000000007</v>
      </c>
      <c r="G22" s="18">
        <f>SUM('Pengelolaan Detil 2017'!G63:G67)</f>
        <v>0</v>
      </c>
      <c r="H22" s="18">
        <f t="shared" ref="H22:H26" si="5">SUM(C22:G22)</f>
        <v>108080000.00000001</v>
      </c>
    </row>
    <row r="23" spans="1:8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SUM('Pengelolaan Detil 2017'!C68:C72)</f>
        <v>0</v>
      </c>
      <c r="D23" s="18">
        <f>SUM('Pengelolaan Detil 2017'!D68:D72)</f>
        <v>111600000</v>
      </c>
      <c r="E23" s="18">
        <f>SUM('Pengelolaan Detil 2017'!E68:E72)</f>
        <v>0</v>
      </c>
      <c r="F23" s="18">
        <f>SUM('Pengelolaan Detil 2017'!F68:F72)</f>
        <v>0</v>
      </c>
      <c r="G23" s="18">
        <f>SUM('Pengelolaan Detil 2017'!G68:G72)</f>
        <v>111600000</v>
      </c>
      <c r="H23" s="18">
        <f t="shared" si="5"/>
        <v>223200000</v>
      </c>
    </row>
    <row r="24" spans="1:8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SUM('Pengelolaan Detil 2017'!C73:C77)</f>
        <v>0</v>
      </c>
      <c r="D24" s="18">
        <f>SUM('Pengelolaan Detil 2017'!D73:D77)</f>
        <v>0</v>
      </c>
      <c r="E24" s="18">
        <f>SUM('Pengelolaan Detil 2017'!E73:E77)</f>
        <v>0</v>
      </c>
      <c r="F24" s="18">
        <f>SUM('Pengelolaan Detil 2017'!F73:F77)</f>
        <v>0</v>
      </c>
      <c r="G24" s="18">
        <f>SUM('Pengelolaan Detil 2017'!G73:G77)</f>
        <v>335000000</v>
      </c>
      <c r="H24" s="18">
        <f t="shared" si="5"/>
        <v>335000000</v>
      </c>
    </row>
    <row r="25" spans="1:8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SUM('Pengelolaan Detil 2017'!C78:C82)</f>
        <v>0</v>
      </c>
      <c r="D25" s="18">
        <f>SUM('Pengelolaan Detil 2017'!D78:D82)</f>
        <v>0</v>
      </c>
      <c r="E25" s="18">
        <f>SUM('Pengelolaan Detil 2017'!E78:E82)</f>
        <v>0</v>
      </c>
      <c r="F25" s="18">
        <f>SUM('Pengelolaan Detil 2017'!F78:F82)</f>
        <v>10800000</v>
      </c>
      <c r="G25" s="18">
        <f>SUM('Pengelolaan Detil 2017'!G78:G82)</f>
        <v>61200000</v>
      </c>
      <c r="H25" s="18">
        <f t="shared" si="5"/>
        <v>72000000</v>
      </c>
    </row>
    <row r="26" spans="1:8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SUM('Pengelolaan Detil 2017'!C83:C88)</f>
        <v>0</v>
      </c>
      <c r="D26" s="18">
        <f>SUM('Pengelolaan Detil 2017'!D83:D88)</f>
        <v>0</v>
      </c>
      <c r="E26" s="18">
        <f>SUM('Pengelolaan Detil 2017'!E83:E88)</f>
        <v>0</v>
      </c>
      <c r="F26" s="18">
        <f>SUM('Pengelolaan Detil 2017'!F83:F88)</f>
        <v>0</v>
      </c>
      <c r="G26" s="18">
        <f>SUM('Pengelolaan Detil 2017'!G83:G88)</f>
        <v>65000000</v>
      </c>
      <c r="H26" s="18">
        <f t="shared" si="5"/>
        <v>65000000</v>
      </c>
    </row>
    <row r="27" spans="1:8">
      <c r="A27" s="50"/>
      <c r="B27" s="34" t="str">
        <f>'Deskripsi Detil'!B89</f>
        <v>Sub Total A.3.</v>
      </c>
      <c r="C27" s="46">
        <f t="shared" ref="C27:H27" si="6">SUM(C22:C26)</f>
        <v>0</v>
      </c>
      <c r="D27" s="46">
        <f t="shared" si="6"/>
        <v>111600000</v>
      </c>
      <c r="E27" s="46">
        <f t="shared" si="6"/>
        <v>54040000.000000007</v>
      </c>
      <c r="F27" s="46">
        <f t="shared" si="6"/>
        <v>64840000.000000007</v>
      </c>
      <c r="G27" s="46">
        <f t="shared" si="6"/>
        <v>572800000</v>
      </c>
      <c r="H27" s="46">
        <f t="shared" si="6"/>
        <v>803280000</v>
      </c>
    </row>
    <row r="28" spans="1:8">
      <c r="A28" s="23"/>
      <c r="B28" s="20" t="str">
        <f>'Deskripsi Detil'!B90</f>
        <v>Sub Total A.</v>
      </c>
      <c r="C28" s="49">
        <f t="shared" ref="C28:H28" si="7">C13+C20+C27</f>
        <v>840690000.00000012</v>
      </c>
      <c r="D28" s="49">
        <f t="shared" si="7"/>
        <v>431600000</v>
      </c>
      <c r="E28" s="49">
        <f t="shared" si="7"/>
        <v>142540000</v>
      </c>
      <c r="F28" s="49">
        <f t="shared" si="7"/>
        <v>184840000</v>
      </c>
      <c r="G28" s="49">
        <f t="shared" si="7"/>
        <v>1414260000</v>
      </c>
      <c r="H28" s="49">
        <f t="shared" si="7"/>
        <v>3013930000</v>
      </c>
    </row>
    <row r="29" spans="1:8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41"/>
      <c r="H29" s="41"/>
    </row>
    <row r="30" spans="1:8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38"/>
      <c r="H30" s="38"/>
    </row>
    <row r="31" spans="1:8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SUM('Pengelolaan Detil 2017'!C93:C96)</f>
        <v>50000000</v>
      </c>
      <c r="D31" s="18">
        <f>SUM('Pengelolaan Detil 2017'!D93:D96)</f>
        <v>0</v>
      </c>
      <c r="E31" s="18">
        <f>SUM('Pengelolaan Detil 2017'!E93:E96)</f>
        <v>0</v>
      </c>
      <c r="F31" s="18">
        <f>SUM('Pengelolaan Detil 2017'!F93:F96)</f>
        <v>0</v>
      </c>
      <c r="G31" s="18">
        <f>SUM('Pengelolaan Detil 2017'!G93:G96)</f>
        <v>0</v>
      </c>
      <c r="H31" s="18">
        <f t="shared" ref="H31:H34" si="8">SUM(C31:G31)</f>
        <v>50000000</v>
      </c>
    </row>
    <row r="32" spans="1:8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SUM('Pengelolaan Detil 2017'!C97:C105)</f>
        <v>250020000</v>
      </c>
      <c r="D32" s="18">
        <f>SUM('Pengelolaan Detil 2017'!D97:D105)</f>
        <v>0</v>
      </c>
      <c r="E32" s="18">
        <f>SUM('Pengelolaan Detil 2017'!E97:E105)</f>
        <v>0</v>
      </c>
      <c r="F32" s="18">
        <f>SUM('Pengelolaan Detil 2017'!F97:F105)</f>
        <v>0</v>
      </c>
      <c r="G32" s="18">
        <f>SUM('Pengelolaan Detil 2017'!G97:G105)</f>
        <v>0</v>
      </c>
      <c r="H32" s="18">
        <f t="shared" si="8"/>
        <v>250020000</v>
      </c>
    </row>
    <row r="33" spans="1:8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SUM('Pengelolaan Detil 2017'!C106:C111)</f>
        <v>0</v>
      </c>
      <c r="D33" s="18">
        <f>SUM('Pengelolaan Detil 2017'!D106:D111)</f>
        <v>0</v>
      </c>
      <c r="E33" s="18">
        <f>SUM('Pengelolaan Detil 2017'!E106:E111)</f>
        <v>87120000.000000015</v>
      </c>
      <c r="F33" s="18">
        <f>SUM('Pengelolaan Detil 2017'!F106:F111)</f>
        <v>0</v>
      </c>
      <c r="G33" s="18">
        <f>SUM('Pengelolaan Detil 2017'!G106:G111)</f>
        <v>0</v>
      </c>
      <c r="H33" s="18">
        <f t="shared" si="8"/>
        <v>87120000.000000015</v>
      </c>
    </row>
    <row r="34" spans="1:8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SUM('Pengelolaan Detil 2017'!C112:C116)</f>
        <v>0</v>
      </c>
      <c r="D34" s="18">
        <f>SUM('Pengelolaan Detil 2017'!D112:D116)</f>
        <v>69770000.000000015</v>
      </c>
      <c r="E34" s="18">
        <f>SUM('Pengelolaan Detil 2017'!E112:E116)</f>
        <v>0</v>
      </c>
      <c r="F34" s="18">
        <f>SUM('Pengelolaan Detil 2017'!F112:F116)</f>
        <v>0</v>
      </c>
      <c r="G34" s="18">
        <f>SUM('Pengelolaan Detil 2017'!G112:G116)</f>
        <v>0</v>
      </c>
      <c r="H34" s="18">
        <f t="shared" si="8"/>
        <v>69770000.000000015</v>
      </c>
    </row>
    <row r="35" spans="1:8">
      <c r="A35" s="50"/>
      <c r="B35" s="34" t="str">
        <f>'Deskripsi Detil'!B117</f>
        <v>Sub Total B.1.</v>
      </c>
      <c r="C35" s="46">
        <f t="shared" ref="C35:H35" si="9">SUM(C31:C34)</f>
        <v>300020000</v>
      </c>
      <c r="D35" s="46">
        <f t="shared" si="9"/>
        <v>69770000.000000015</v>
      </c>
      <c r="E35" s="46">
        <f t="shared" si="9"/>
        <v>87120000.000000015</v>
      </c>
      <c r="F35" s="46">
        <f t="shared" si="9"/>
        <v>0</v>
      </c>
      <c r="G35" s="46">
        <f t="shared" si="9"/>
        <v>0</v>
      </c>
      <c r="H35" s="46">
        <f t="shared" si="9"/>
        <v>456910000</v>
      </c>
    </row>
    <row r="36" spans="1:8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38"/>
      <c r="H36" s="38"/>
    </row>
    <row r="37" spans="1:8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SUM('Pengelolaan Detil 2017'!C119:C123)</f>
        <v>0</v>
      </c>
      <c r="D37" s="18">
        <f>SUM('Pengelolaan Detil 2017'!D119:D123)</f>
        <v>27000000</v>
      </c>
      <c r="E37" s="18">
        <f>SUM('Pengelolaan Detil 2017'!E119:E123)</f>
        <v>27000000</v>
      </c>
      <c r="F37" s="18">
        <f>SUM('Pengelolaan Detil 2017'!F119:F123)</f>
        <v>0</v>
      </c>
      <c r="G37" s="18">
        <f>SUM('Pengelolaan Detil 2017'!G119:G123)</f>
        <v>0</v>
      </c>
      <c r="H37" s="18">
        <f t="shared" ref="H37:H39" si="10">SUM(C37:G37)</f>
        <v>54000000</v>
      </c>
    </row>
    <row r="38" spans="1:8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SUM('Pengelolaan Detil 2017'!C124:C129)</f>
        <v>0</v>
      </c>
      <c r="D38" s="18">
        <f>SUM('Pengelolaan Detil 2017'!D124:D129)</f>
        <v>0</v>
      </c>
      <c r="E38" s="18">
        <f>SUM('Pengelolaan Detil 2017'!E124:E129)</f>
        <v>95000000</v>
      </c>
      <c r="F38" s="18">
        <f>SUM('Pengelolaan Detil 2017'!F124:F129)</f>
        <v>0</v>
      </c>
      <c r="G38" s="18">
        <f>SUM('Pengelolaan Detil 2017'!G124:G129)</f>
        <v>0</v>
      </c>
      <c r="H38" s="18">
        <f t="shared" si="10"/>
        <v>95000000</v>
      </c>
    </row>
    <row r="39" spans="1:8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SUM('Pengelolaan Detil 2017'!C130:C134)</f>
        <v>0</v>
      </c>
      <c r="D39" s="18">
        <f>SUM('Pengelolaan Detil 2017'!D130:D134)</f>
        <v>0</v>
      </c>
      <c r="E39" s="18">
        <f>SUM('Pengelolaan Detil 2017'!E130:E134)</f>
        <v>140000000</v>
      </c>
      <c r="F39" s="18">
        <f>SUM('Pengelolaan Detil 2017'!F130:F134)</f>
        <v>0</v>
      </c>
      <c r="G39" s="18">
        <f>SUM('Pengelolaan Detil 2017'!G130:G134)</f>
        <v>0</v>
      </c>
      <c r="H39" s="18">
        <f t="shared" si="10"/>
        <v>140000000</v>
      </c>
    </row>
    <row r="40" spans="1:8">
      <c r="A40" s="50"/>
      <c r="B40" s="34" t="str">
        <f>'Deskripsi Detil'!B135</f>
        <v>Sub Total B.2.</v>
      </c>
      <c r="C40" s="46">
        <f t="shared" ref="C40:H40" si="11">SUM(C37:C39)</f>
        <v>0</v>
      </c>
      <c r="D40" s="46">
        <f t="shared" si="11"/>
        <v>27000000</v>
      </c>
      <c r="E40" s="46">
        <f t="shared" si="11"/>
        <v>262000000</v>
      </c>
      <c r="F40" s="46">
        <f t="shared" si="11"/>
        <v>0</v>
      </c>
      <c r="G40" s="46">
        <f t="shared" si="11"/>
        <v>0</v>
      </c>
      <c r="H40" s="46">
        <f t="shared" si="11"/>
        <v>289000000</v>
      </c>
    </row>
    <row r="41" spans="1:8">
      <c r="A41" s="23"/>
      <c r="B41" s="20" t="str">
        <f>'Deskripsi Detil'!B136</f>
        <v>Sub Total B.</v>
      </c>
      <c r="C41" s="49">
        <f t="shared" ref="C41:H41" si="12">C35+C40</f>
        <v>300020000</v>
      </c>
      <c r="D41" s="49">
        <f t="shared" si="12"/>
        <v>96770000.000000015</v>
      </c>
      <c r="E41" s="49">
        <f t="shared" si="12"/>
        <v>349120000</v>
      </c>
      <c r="F41" s="49">
        <f t="shared" si="12"/>
        <v>0</v>
      </c>
      <c r="G41" s="49">
        <f t="shared" si="12"/>
        <v>0</v>
      </c>
      <c r="H41" s="49">
        <f t="shared" si="12"/>
        <v>745910000</v>
      </c>
    </row>
    <row r="42" spans="1:8">
      <c r="A42" s="39"/>
      <c r="B42" s="40" t="str">
        <f>'Deskripsi Detil'!B137</f>
        <v>TOTAL</v>
      </c>
      <c r="C42" s="54">
        <f t="shared" ref="C42:H42" si="13">C28+C41</f>
        <v>1140710000</v>
      </c>
      <c r="D42" s="54">
        <f t="shared" si="13"/>
        <v>528370000</v>
      </c>
      <c r="E42" s="54">
        <f t="shared" si="13"/>
        <v>491660000</v>
      </c>
      <c r="F42" s="54">
        <f t="shared" si="13"/>
        <v>184840000</v>
      </c>
      <c r="G42" s="54">
        <f t="shared" si="13"/>
        <v>1414260000</v>
      </c>
      <c r="H42" s="54">
        <f t="shared" si="13"/>
        <v>3759840000</v>
      </c>
    </row>
    <row r="43" spans="1:8">
      <c r="A43" s="26"/>
      <c r="B43" s="21"/>
    </row>
    <row r="44" spans="1:8">
      <c r="A44" s="3"/>
      <c r="B44" s="8"/>
    </row>
    <row r="45" spans="1:8" s="6" customFormat="1">
      <c r="A45" s="1"/>
      <c r="B45" s="7"/>
      <c r="C45" s="13"/>
      <c r="D45" s="13"/>
      <c r="E45" s="13"/>
      <c r="F45" s="13"/>
      <c r="G45" s="13"/>
      <c r="H45" s="13"/>
    </row>
    <row r="46" spans="1:8" s="6" customFormat="1">
      <c r="A46" s="1"/>
      <c r="B46" s="7"/>
      <c r="C46" s="13"/>
      <c r="D46" s="13"/>
      <c r="E46" s="13"/>
      <c r="F46" s="13"/>
      <c r="G46" s="13"/>
      <c r="H46" s="13"/>
    </row>
    <row r="47" spans="1:8" s="6" customFormat="1">
      <c r="A47" s="1"/>
      <c r="B47" s="7"/>
      <c r="C47" s="13"/>
      <c r="D47" s="13"/>
      <c r="E47" s="13"/>
      <c r="F47" s="13"/>
      <c r="G47" s="13"/>
      <c r="H47" s="13"/>
    </row>
    <row r="48" spans="1:8" s="6" customFormat="1">
      <c r="A48" s="1"/>
      <c r="B48" s="7"/>
      <c r="C48" s="13"/>
      <c r="D48" s="13"/>
      <c r="E48" s="13"/>
      <c r="F48" s="13"/>
      <c r="G48" s="13"/>
      <c r="H48" s="13"/>
    </row>
    <row r="49" spans="1:8" s="6" customFormat="1">
      <c r="A49" s="27"/>
      <c r="B49" s="4"/>
      <c r="C49" s="13"/>
      <c r="D49" s="13"/>
      <c r="E49" s="13"/>
      <c r="F49" s="13"/>
      <c r="G49" s="13"/>
      <c r="H49" s="13"/>
    </row>
    <row r="50" spans="1:8" s="6" customFormat="1">
      <c r="A50" s="28"/>
      <c r="B50" s="5"/>
      <c r="C50" s="13"/>
      <c r="D50" s="13"/>
      <c r="E50" s="13"/>
      <c r="F50" s="13"/>
      <c r="G50" s="13"/>
      <c r="H50" s="13"/>
    </row>
    <row r="51" spans="1:8" s="6" customFormat="1">
      <c r="A51" s="1"/>
      <c r="B51" s="7"/>
      <c r="C51" s="14"/>
      <c r="D51" s="14"/>
      <c r="E51" s="14"/>
      <c r="F51" s="14"/>
      <c r="G51" s="14"/>
      <c r="H51" s="14"/>
    </row>
    <row r="52" spans="1:8" s="6" customFormat="1">
      <c r="A52" s="1"/>
      <c r="B52" s="7"/>
      <c r="C52" s="14"/>
      <c r="D52" s="14"/>
      <c r="E52" s="14"/>
      <c r="F52" s="14"/>
      <c r="G52" s="14"/>
      <c r="H52" s="14"/>
    </row>
    <row r="53" spans="1:8" s="6" customFormat="1">
      <c r="A53" s="28"/>
      <c r="B53" s="5"/>
      <c r="C53" s="13"/>
      <c r="D53" s="13"/>
      <c r="E53" s="13"/>
      <c r="F53" s="13"/>
      <c r="G53" s="13"/>
      <c r="H53" s="13"/>
    </row>
    <row r="54" spans="1:8" s="6" customFormat="1">
      <c r="A54" s="28"/>
      <c r="B54" s="5"/>
      <c r="C54" s="13"/>
      <c r="D54" s="13"/>
      <c r="E54" s="13"/>
      <c r="F54" s="13"/>
      <c r="G54" s="13"/>
      <c r="H54" s="13"/>
    </row>
    <row r="55" spans="1:8" s="6" customFormat="1">
      <c r="A55" s="28"/>
      <c r="B55" s="5"/>
      <c r="C55" s="13"/>
      <c r="D55" s="13"/>
      <c r="E55" s="13"/>
      <c r="F55" s="13"/>
      <c r="G55" s="13"/>
      <c r="H55" s="13"/>
    </row>
    <row r="56" spans="1:8" s="6" customFormat="1">
      <c r="A56" s="28"/>
      <c r="B56" s="5"/>
      <c r="C56" s="13"/>
      <c r="D56" s="13"/>
      <c r="E56" s="13"/>
      <c r="F56" s="13"/>
      <c r="G56" s="13"/>
      <c r="H56" s="13"/>
    </row>
    <row r="57" spans="1:8" s="6" customFormat="1">
      <c r="A57" s="28"/>
      <c r="B57" s="5"/>
      <c r="C57" s="13"/>
      <c r="D57" s="13"/>
      <c r="E57" s="13"/>
      <c r="F57" s="13"/>
      <c r="G57" s="13"/>
      <c r="H57" s="13"/>
    </row>
    <row r="59" spans="1:8">
      <c r="C59" s="11"/>
      <c r="D59" s="11"/>
      <c r="E59" s="11"/>
      <c r="F59" s="11"/>
      <c r="G59" s="11"/>
      <c r="H59" s="11"/>
    </row>
    <row r="60" spans="1:8">
      <c r="C60" s="11"/>
      <c r="D60" s="11"/>
      <c r="E60" s="11"/>
      <c r="F60" s="11"/>
      <c r="G60" s="11"/>
      <c r="H60" s="11"/>
    </row>
    <row r="61" spans="1:8" s="45" customFormat="1">
      <c r="A61" s="3"/>
      <c r="B61" s="8"/>
      <c r="C61" s="10"/>
      <c r="D61" s="10"/>
      <c r="E61" s="10"/>
      <c r="F61" s="10"/>
      <c r="G61" s="10"/>
      <c r="H61" s="10"/>
    </row>
    <row r="62" spans="1:8">
      <c r="C62" s="11"/>
      <c r="D62" s="11"/>
      <c r="E62" s="11"/>
      <c r="F62" s="11"/>
      <c r="G62" s="11"/>
      <c r="H62" s="11"/>
    </row>
    <row r="63" spans="1:8">
      <c r="C63" s="11"/>
      <c r="D63" s="11"/>
      <c r="E63" s="11"/>
      <c r="F63" s="11"/>
      <c r="G63" s="11"/>
      <c r="H63" s="11"/>
    </row>
    <row r="66" spans="1:8" s="45" customFormat="1">
      <c r="A66" s="3"/>
      <c r="B66" s="8"/>
      <c r="C66" s="15"/>
      <c r="D66" s="15"/>
      <c r="E66" s="15"/>
      <c r="F66" s="15"/>
      <c r="G66" s="15"/>
      <c r="H66" s="15"/>
    </row>
    <row r="77" spans="1:8">
      <c r="A77" s="28"/>
      <c r="B77" s="5"/>
    </row>
    <row r="78" spans="1:8">
      <c r="A78" s="28"/>
      <c r="B78" s="5"/>
    </row>
    <row r="79" spans="1:8">
      <c r="A79" s="28"/>
      <c r="B79" s="5"/>
    </row>
    <row r="80" spans="1:8">
      <c r="A80" s="28"/>
      <c r="B80" s="5"/>
    </row>
    <row r="81" spans="1:2">
      <c r="A81" s="28"/>
      <c r="B81" s="5"/>
    </row>
    <row r="83" spans="1:2">
      <c r="A83" s="29"/>
      <c r="B83" s="22"/>
    </row>
    <row r="84" spans="1:2">
      <c r="A84" s="28"/>
      <c r="B84" s="5"/>
    </row>
    <row r="85" spans="1:2">
      <c r="A85" s="28"/>
      <c r="B85" s="5"/>
    </row>
    <row r="86" spans="1:2">
      <c r="A86" s="28"/>
      <c r="B86" s="5"/>
    </row>
    <row r="87" spans="1:2">
      <c r="A87" s="28"/>
      <c r="B87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82"/>
  <sheetViews>
    <sheetView showGridLines="0" zoomScale="84" zoomScaleNormal="84" workbookViewId="0">
      <pane xSplit="2" ySplit="6" topLeftCell="C13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9" width="17.77734375" style="42" customWidth="1"/>
    <col min="10" max="16384" width="8.88671875" style="42"/>
  </cols>
  <sheetData>
    <row r="1" spans="1:9">
      <c r="A1" s="30" t="s">
        <v>257</v>
      </c>
      <c r="D1" s="9"/>
      <c r="E1" s="9"/>
      <c r="F1" s="9"/>
      <c r="G1" s="9"/>
      <c r="H1" s="9"/>
    </row>
    <row r="2" spans="1:9">
      <c r="A2" s="30" t="s">
        <v>2</v>
      </c>
      <c r="D2" s="10"/>
      <c r="E2" s="10"/>
      <c r="F2" s="10"/>
      <c r="G2" s="10"/>
      <c r="H2" s="10">
        <f>'Pengelolaan Detil'!E4</f>
        <v>3759840000</v>
      </c>
    </row>
    <row r="3" spans="1:9">
      <c r="A3" s="30">
        <v>2017</v>
      </c>
      <c r="D3" s="9"/>
      <c r="E3" s="9"/>
      <c r="F3" s="9"/>
      <c r="G3" s="9"/>
      <c r="H3" s="9">
        <f>SUM(C4:G4)</f>
        <v>3759840000</v>
      </c>
    </row>
    <row r="4" spans="1:9">
      <c r="A4" s="3"/>
      <c r="B4" s="8"/>
      <c r="C4" s="9">
        <f>C137</f>
        <v>1140710000</v>
      </c>
      <c r="D4" s="9">
        <f t="shared" ref="D4:I4" si="0">D137</f>
        <v>528370000</v>
      </c>
      <c r="E4" s="9">
        <f t="shared" si="0"/>
        <v>491660000</v>
      </c>
      <c r="F4" s="9">
        <f t="shared" si="0"/>
        <v>184840000</v>
      </c>
      <c r="G4" s="9">
        <f t="shared" si="0"/>
        <v>1414260000</v>
      </c>
      <c r="H4" s="9">
        <f t="shared" si="0"/>
        <v>3759840000</v>
      </c>
      <c r="I4" s="9">
        <f t="shared" si="0"/>
        <v>0</v>
      </c>
    </row>
    <row r="5" spans="1:9" s="43" customFormat="1">
      <c r="A5" s="117" t="s">
        <v>8</v>
      </c>
      <c r="B5" s="117" t="s">
        <v>3</v>
      </c>
      <c r="C5" s="118" t="s">
        <v>266</v>
      </c>
      <c r="D5" s="118"/>
      <c r="E5" s="118"/>
      <c r="F5" s="118"/>
      <c r="G5" s="118"/>
      <c r="H5" s="118"/>
    </row>
    <row r="6" spans="1:9" s="44" customFormat="1" ht="26.4">
      <c r="A6" s="117"/>
      <c r="B6" s="117"/>
      <c r="C6" s="51" t="s">
        <v>4</v>
      </c>
      <c r="D6" s="51" t="s">
        <v>7</v>
      </c>
      <c r="E6" s="51" t="s">
        <v>5</v>
      </c>
      <c r="F6" s="51" t="s">
        <v>6</v>
      </c>
      <c r="G6" s="51" t="s">
        <v>256</v>
      </c>
      <c r="H6" s="51" t="s">
        <v>1</v>
      </c>
    </row>
    <row r="7" spans="1:9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9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9" s="45" customFormat="1">
      <c r="A9" s="24" t="str">
        <f>'Deskripsi Detil'!A9</f>
        <v>A.1.1</v>
      </c>
      <c r="B9" s="19" t="str">
        <f>'Deskripsi Detil'!B9</f>
        <v>Pemantapan status kawasan</v>
      </c>
      <c r="C9" s="18"/>
      <c r="D9" s="18"/>
      <c r="E9" s="18"/>
      <c r="F9" s="18"/>
      <c r="G9" s="18"/>
      <c r="H9" s="65"/>
      <c r="I9" s="59">
        <f>H9-'Pengelolaan Detil'!E9</f>
        <v>0</v>
      </c>
    </row>
    <row r="10" spans="1:9">
      <c r="A10" s="25" t="str">
        <f>'Deskripsi Detil'!A10</f>
        <v>A.1.1.1</v>
      </c>
      <c r="B10" s="31" t="str">
        <f>'Deskripsi Detil'!B10</f>
        <v>Biaya audiensi, dialog dan pertemuan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5">
        <f>SUM(C10:G10)</f>
        <v>0</v>
      </c>
      <c r="I10" s="59">
        <f>H10-'Pengelolaan Detil'!E10</f>
        <v>0</v>
      </c>
    </row>
    <row r="11" spans="1:9" ht="26.4">
      <c r="A11" s="25" t="str">
        <f>'Deskripsi Detil'!A11</f>
        <v>A.1.1.2</v>
      </c>
      <c r="B11" s="31" t="str">
        <f>'Deskripsi Detil'!B11</f>
        <v>Biaya pemetaan tata batas dan pemeriksaan lapangan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65">
        <f t="shared" ref="H11:H13" si="1">SUM(C11:G11)</f>
        <v>0</v>
      </c>
      <c r="I11" s="59">
        <f>H11-'Pengelolaan Detil'!E11</f>
        <v>0</v>
      </c>
    </row>
    <row r="12" spans="1:9" ht="39.6">
      <c r="A12" s="25" t="str">
        <f>'Deskripsi Detil'!A12</f>
        <v>A.1.1.3</v>
      </c>
      <c r="B12" s="31" t="str">
        <f>'Deskripsi Detil'!B12</f>
        <v>Biaya penyiapan data, kajian, penyusunan naskah akademis dan rancangan peraturan daerah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5">
        <f t="shared" si="1"/>
        <v>0</v>
      </c>
      <c r="I12" s="59">
        <f>H12-'Pengelolaan Detil'!E12</f>
        <v>0</v>
      </c>
    </row>
    <row r="13" spans="1:9">
      <c r="A13" s="25" t="str">
        <f>'Deskripsi Detil'!A13</f>
        <v>A.1.1.4</v>
      </c>
      <c r="B13" s="31" t="str">
        <f>'Deskripsi Detil'!B13</f>
        <v>Biaya pemantapan kawasan lain-lain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65">
        <f t="shared" si="1"/>
        <v>0</v>
      </c>
      <c r="I13" s="59">
        <f>H13-'Pengelolaan Detil'!E13</f>
        <v>0</v>
      </c>
    </row>
    <row r="14" spans="1:9" s="45" customFormat="1">
      <c r="A14" s="24" t="str">
        <f>'Deskripsi Detil'!A14</f>
        <v>A.1.2</v>
      </c>
      <c r="B14" s="19" t="str">
        <f>'Deskripsi Detil'!B14</f>
        <v>Pengamanan dan pemantauan kawasan</v>
      </c>
      <c r="C14" s="18"/>
      <c r="D14" s="18"/>
      <c r="E14" s="18"/>
      <c r="F14" s="18"/>
      <c r="G14" s="18"/>
      <c r="H14" s="65"/>
      <c r="I14" s="59">
        <f>H14-'Pengelolaan Detil'!E14</f>
        <v>0</v>
      </c>
    </row>
    <row r="15" spans="1:9">
      <c r="A15" s="25" t="str">
        <f>'Deskripsi Detil'!A15</f>
        <v>A.1.2.1</v>
      </c>
      <c r="B15" s="31" t="str">
        <f>'Deskripsi Detil'!B15</f>
        <v>Biaya gaji staf Unit Pelaksana</v>
      </c>
      <c r="C15" s="18">
        <f>'Pengelolaan Detil'!E15*3/5</f>
        <v>72600000.00000003</v>
      </c>
      <c r="D15" s="18">
        <v>0</v>
      </c>
      <c r="E15" s="18">
        <v>0</v>
      </c>
      <c r="F15" s="18">
        <v>0</v>
      </c>
      <c r="G15" s="18">
        <f>'Pengelolaan Detil'!E15*2/5</f>
        <v>48400000.000000015</v>
      </c>
      <c r="H15" s="65">
        <f t="shared" ref="H15:H22" si="2">SUM(C15:G15)</f>
        <v>121000000.00000004</v>
      </c>
      <c r="I15" s="59">
        <f>H15-'Pengelolaan Detil'!E15</f>
        <v>0</v>
      </c>
    </row>
    <row r="16" spans="1:9">
      <c r="A16" s="25" t="str">
        <f>'Deskripsi Detil'!A16</f>
        <v>A.1.2.2</v>
      </c>
      <c r="B16" s="31" t="str">
        <f>'Deskripsi Detil'!B16</f>
        <v>Biaya gaji dan tunjangan tim pengaman</v>
      </c>
      <c r="C16" s="18">
        <f>'Pengelolaan Detil'!E16*3/5</f>
        <v>486420000.00000012</v>
      </c>
      <c r="D16" s="18">
        <v>0</v>
      </c>
      <c r="E16" s="18">
        <v>0</v>
      </c>
      <c r="F16" s="18">
        <v>120000000</v>
      </c>
      <c r="G16" s="18">
        <f>'Pengelolaan Detil'!E16*2/5-120000000</f>
        <v>204280000.00000006</v>
      </c>
      <c r="H16" s="65">
        <f t="shared" si="2"/>
        <v>810700000.00000024</v>
      </c>
      <c r="I16" s="59">
        <f>H16-'Pengelolaan Detil'!E16</f>
        <v>0</v>
      </c>
    </row>
    <row r="17" spans="1:9">
      <c r="A17" s="25" t="str">
        <f>'Deskripsi Detil'!A17</f>
        <v>A.1.2.3</v>
      </c>
      <c r="B17" s="31" t="str">
        <f>'Deskripsi Detil'!B17</f>
        <v>Biaya logistik</v>
      </c>
      <c r="C17" s="18">
        <f>'Pengelolaan Detil'!E17*3/5</f>
        <v>87120000.00000003</v>
      </c>
      <c r="D17" s="18">
        <v>0</v>
      </c>
      <c r="E17" s="18">
        <v>0</v>
      </c>
      <c r="F17" s="18">
        <v>0</v>
      </c>
      <c r="G17" s="18">
        <f>'Pengelolaan Detil'!E17*2/5</f>
        <v>58080000.000000015</v>
      </c>
      <c r="H17" s="65">
        <f t="shared" si="2"/>
        <v>145200000.00000006</v>
      </c>
      <c r="I17" s="59">
        <f>H17-'Pengelolaan Detil'!E17</f>
        <v>0</v>
      </c>
    </row>
    <row r="18" spans="1:9" ht="26.4">
      <c r="A18" s="25" t="str">
        <f>'Deskripsi Detil'!A18</f>
        <v>A.1.2.4</v>
      </c>
      <c r="B18" s="31" t="str">
        <f>'Deskripsi Detil'!B18</f>
        <v xml:space="preserve">Biaya kendaraan, perawatan dan transportasi </v>
      </c>
      <c r="C18" s="18">
        <f>'Pengelolaan Detil'!E18*3/5</f>
        <v>47190000</v>
      </c>
      <c r="D18" s="18">
        <v>0</v>
      </c>
      <c r="E18" s="18">
        <v>0</v>
      </c>
      <c r="F18" s="18">
        <v>0</v>
      </c>
      <c r="G18" s="18">
        <f>'Pengelolaan Detil'!E18*2/5</f>
        <v>31460000</v>
      </c>
      <c r="H18" s="65">
        <f t="shared" si="2"/>
        <v>78650000</v>
      </c>
      <c r="I18" s="59">
        <f>H18-'Pengelolaan Detil'!E18</f>
        <v>0</v>
      </c>
    </row>
    <row r="19" spans="1:9">
      <c r="A19" s="25" t="str">
        <f>'Deskripsi Detil'!A19</f>
        <v>A.1.2.5</v>
      </c>
      <c r="B19" s="31" t="str">
        <f>'Deskripsi Detil'!B19</f>
        <v>Biaya komunikasi</v>
      </c>
      <c r="C19" s="18">
        <f>'Pengelolaan Detil'!E19*3/5</f>
        <v>10890000.000000004</v>
      </c>
      <c r="D19" s="18">
        <v>0</v>
      </c>
      <c r="E19" s="18">
        <v>0</v>
      </c>
      <c r="F19" s="18">
        <v>0</v>
      </c>
      <c r="G19" s="18">
        <f>'Pengelolaan Detil'!E19*2/5</f>
        <v>7260000.0000000019</v>
      </c>
      <c r="H19" s="65">
        <f t="shared" si="2"/>
        <v>18150000.000000007</v>
      </c>
      <c r="I19" s="59">
        <f>H19-'Pengelolaan Detil'!E19</f>
        <v>0</v>
      </c>
    </row>
    <row r="20" spans="1:9">
      <c r="A20" s="25" t="str">
        <f>'Deskripsi Detil'!A20</f>
        <v>A.1.2.6</v>
      </c>
      <c r="B20" s="31" t="str">
        <f>'Deskripsi Detil'!B20</f>
        <v>Biaya perlengkapan</v>
      </c>
      <c r="C20" s="18">
        <f>'Pengelolaan Detil'!E20*3/5</f>
        <v>36300000.000000015</v>
      </c>
      <c r="D20" s="18">
        <v>0</v>
      </c>
      <c r="E20" s="18">
        <v>0</v>
      </c>
      <c r="F20" s="18">
        <v>0</v>
      </c>
      <c r="G20" s="18">
        <f>'Pengelolaan Detil'!E20*2/5</f>
        <v>24200000.000000007</v>
      </c>
      <c r="H20" s="65">
        <f t="shared" si="2"/>
        <v>60500000.000000022</v>
      </c>
      <c r="I20" s="59">
        <f>H20-'Pengelolaan Detil'!E20</f>
        <v>0</v>
      </c>
    </row>
    <row r="21" spans="1:9">
      <c r="A21" s="25" t="str">
        <f>'Deskripsi Detil'!A21</f>
        <v>A.1.2.7</v>
      </c>
      <c r="B21" s="31" t="str">
        <f>'Deskripsi Detil'!B21</f>
        <v xml:space="preserve">Biaya operasional kantor lapangan </v>
      </c>
      <c r="C21" s="18">
        <f>'Pengelolaan Detil'!E21*3/5</f>
        <v>10890000.000000004</v>
      </c>
      <c r="D21" s="18">
        <v>0</v>
      </c>
      <c r="E21" s="18">
        <v>0</v>
      </c>
      <c r="F21" s="18">
        <v>0</v>
      </c>
      <c r="G21" s="18">
        <f>'Pengelolaan Detil'!E21*2/5</f>
        <v>7260000.0000000019</v>
      </c>
      <c r="H21" s="65">
        <f t="shared" si="2"/>
        <v>18150000.000000007</v>
      </c>
      <c r="I21" s="59">
        <f>H21-'Pengelolaan Detil'!E21</f>
        <v>0</v>
      </c>
    </row>
    <row r="22" spans="1:9" ht="26.4">
      <c r="A22" s="25" t="str">
        <f>'Deskripsi Detil'!A22</f>
        <v>A.1.2.9</v>
      </c>
      <c r="B22" s="31" t="str">
        <f>'Deskripsi Detil'!B22</f>
        <v>Biaya pengamanan dan pemantauan lain-lain</v>
      </c>
      <c r="C22" s="18">
        <f>'Pengelolaan Detil'!E22*3/5</f>
        <v>21780000.000000007</v>
      </c>
      <c r="D22" s="18">
        <v>0</v>
      </c>
      <c r="E22" s="18">
        <v>0</v>
      </c>
      <c r="F22" s="18">
        <v>0</v>
      </c>
      <c r="G22" s="18">
        <f>'Pengelolaan Detil'!E22*2/5</f>
        <v>14520000.000000004</v>
      </c>
      <c r="H22" s="65">
        <f t="shared" si="2"/>
        <v>36300000.000000015</v>
      </c>
      <c r="I22" s="59">
        <f>H22-'Pengelolaan Detil'!E22</f>
        <v>0</v>
      </c>
    </row>
    <row r="23" spans="1:9" s="45" customFormat="1">
      <c r="A23" s="24" t="str">
        <f>'Deskripsi Detil'!A23</f>
        <v>A.1.3</v>
      </c>
      <c r="B23" s="19" t="str">
        <f>'Deskripsi Detil'!B23</f>
        <v>Sosialisasi dan kampanye</v>
      </c>
      <c r="C23" s="18"/>
      <c r="D23" s="18"/>
      <c r="E23" s="18"/>
      <c r="F23" s="18"/>
      <c r="G23" s="18"/>
      <c r="H23" s="65"/>
      <c r="I23" s="59">
        <f>H23-'Pengelolaan Detil'!E23</f>
        <v>0</v>
      </c>
    </row>
    <row r="24" spans="1:9">
      <c r="A24" s="47" t="str">
        <f>'Deskripsi Detil'!A24</f>
        <v>A.1.3.1</v>
      </c>
      <c r="B24" s="48" t="str">
        <f>'Deskripsi Detil'!B24</f>
        <v>Biaya komunikasi dan pertemuan</v>
      </c>
      <c r="C24" s="18">
        <f>'Pengelolaan Detil'!E24/2</f>
        <v>6250000</v>
      </c>
      <c r="D24" s="18">
        <v>0</v>
      </c>
      <c r="E24" s="18">
        <f>'Pengelolaan Detil'!E24/2</f>
        <v>6250000</v>
      </c>
      <c r="F24" s="18">
        <v>0</v>
      </c>
      <c r="G24" s="18">
        <v>0</v>
      </c>
      <c r="H24" s="65">
        <f t="shared" ref="H24:H27" si="3">SUM(C24:G24)</f>
        <v>12500000</v>
      </c>
      <c r="I24" s="59">
        <f>H24-'Pengelolaan Detil'!E24</f>
        <v>0</v>
      </c>
    </row>
    <row r="25" spans="1:9" ht="26.4">
      <c r="A25" s="47" t="str">
        <f>'Deskripsi Detil'!A25</f>
        <v>A.1.3.2</v>
      </c>
      <c r="B25" s="48" t="str">
        <f>'Deskripsi Detil'!B25</f>
        <v>Biaya penyusunan paket sosialisasi dan kampanye</v>
      </c>
      <c r="C25" s="18">
        <f>'Pengelolaan Detil'!E25/2</f>
        <v>6250000</v>
      </c>
      <c r="D25" s="18">
        <v>0</v>
      </c>
      <c r="E25" s="18">
        <f>'Pengelolaan Detil'!E25/2</f>
        <v>6250000</v>
      </c>
      <c r="F25" s="18">
        <v>0</v>
      </c>
      <c r="G25" s="18">
        <v>0</v>
      </c>
      <c r="H25" s="65">
        <f t="shared" si="3"/>
        <v>12500000</v>
      </c>
      <c r="I25" s="59">
        <f>H25-'Pengelolaan Detil'!E25</f>
        <v>0</v>
      </c>
    </row>
    <row r="26" spans="1:9">
      <c r="A26" s="47" t="str">
        <f>'Deskripsi Detil'!A26</f>
        <v>A.1.3.3</v>
      </c>
      <c r="B26" s="48" t="str">
        <f>'Deskripsi Detil'!B26</f>
        <v>Biaya kunjungan</v>
      </c>
      <c r="C26" s="18">
        <f>'Pengelolaan Detil'!E26/2</f>
        <v>7500000</v>
      </c>
      <c r="D26" s="18">
        <v>0</v>
      </c>
      <c r="E26" s="18">
        <f>'Pengelolaan Detil'!E26/2</f>
        <v>7500000</v>
      </c>
      <c r="F26" s="18">
        <v>0</v>
      </c>
      <c r="G26" s="18">
        <v>0</v>
      </c>
      <c r="H26" s="65">
        <f t="shared" si="3"/>
        <v>15000000</v>
      </c>
      <c r="I26" s="59">
        <f>H26-'Pengelolaan Detil'!E26</f>
        <v>0</v>
      </c>
    </row>
    <row r="27" spans="1:9">
      <c r="A27" s="47" t="str">
        <f>'Deskripsi Detil'!A27</f>
        <v>A.1.3.4</v>
      </c>
      <c r="B27" s="48" t="str">
        <f>'Deskripsi Detil'!B27</f>
        <v>Biaya sosialisasi dan kmapanye lainnya</v>
      </c>
      <c r="C27" s="18">
        <f>'Pengelolaan Detil'!E27/2</f>
        <v>2500000</v>
      </c>
      <c r="D27" s="18">
        <v>0</v>
      </c>
      <c r="E27" s="18">
        <f>'Pengelolaan Detil'!E27/2</f>
        <v>2500000</v>
      </c>
      <c r="F27" s="18">
        <v>0</v>
      </c>
      <c r="G27" s="18">
        <v>0</v>
      </c>
      <c r="H27" s="65">
        <f t="shared" si="3"/>
        <v>5000000</v>
      </c>
      <c r="I27" s="59">
        <f>H27-'Pengelolaan Detil'!E27</f>
        <v>0</v>
      </c>
    </row>
    <row r="28" spans="1:9" s="45" customFormat="1">
      <c r="A28" s="24" t="str">
        <f>'Deskripsi Detil'!A28</f>
        <v>A.1.4</v>
      </c>
      <c r="B28" s="19" t="str">
        <f>'Deskripsi Detil'!B28</f>
        <v>Pembangunan infrastruktur utama</v>
      </c>
      <c r="C28" s="18"/>
      <c r="D28" s="18"/>
      <c r="E28" s="18"/>
      <c r="F28" s="18"/>
      <c r="G28" s="18"/>
      <c r="H28" s="65"/>
      <c r="I28" s="59">
        <f>H28-'Pengelolaan Detil'!E28</f>
        <v>0</v>
      </c>
    </row>
    <row r="29" spans="1:9">
      <c r="A29" s="25" t="str">
        <f>'Deskripsi Detil'!A29</f>
        <v>A.1.4.1</v>
      </c>
      <c r="B29" s="31" t="str">
        <f>'Deskripsi Detil'!B29</f>
        <v>Jalan</v>
      </c>
      <c r="C29" s="18">
        <f>'Pengelolaan Detil'!E29/2</f>
        <v>30000000</v>
      </c>
      <c r="D29" s="18">
        <f>'Pengelolaan Detil'!E29/2</f>
        <v>30000000</v>
      </c>
      <c r="E29" s="18">
        <v>0</v>
      </c>
      <c r="F29" s="18">
        <v>0</v>
      </c>
      <c r="G29" s="18">
        <v>0</v>
      </c>
      <c r="H29" s="65">
        <f t="shared" ref="H29:H35" si="4">SUM(C29:G29)</f>
        <v>60000000</v>
      </c>
      <c r="I29" s="59">
        <f>H29-'Pengelolaan Detil'!E29</f>
        <v>0</v>
      </c>
    </row>
    <row r="30" spans="1:9">
      <c r="A30" s="25" t="str">
        <f>'Deskripsi Detil'!A30</f>
        <v>A.1.4.2</v>
      </c>
      <c r="B30" s="31" t="str">
        <f>'Deskripsi Detil'!B30</f>
        <v>Patung dan pos portal</v>
      </c>
      <c r="C30" s="18">
        <v>0</v>
      </c>
      <c r="D30" s="18">
        <f>'Pengelolaan Detil'!E30</f>
        <v>10000000</v>
      </c>
      <c r="E30" s="18">
        <v>0</v>
      </c>
      <c r="F30" s="18">
        <v>0</v>
      </c>
      <c r="G30" s="18">
        <v>0</v>
      </c>
      <c r="H30" s="65">
        <f t="shared" si="4"/>
        <v>10000000</v>
      </c>
      <c r="I30" s="59">
        <f>H30-'Pengelolaan Detil'!E30</f>
        <v>0</v>
      </c>
    </row>
    <row r="31" spans="1:9">
      <c r="A31" s="25" t="str">
        <f>'Deskripsi Detil'!A31</f>
        <v>A.1.4.3</v>
      </c>
      <c r="B31" s="31" t="str">
        <f>'Deskripsi Detil'!B31</f>
        <v>Pusat koordinasi lapangan</v>
      </c>
      <c r="C31" s="18">
        <v>0</v>
      </c>
      <c r="D31" s="18">
        <f>'Pengelolaan Detil'!E31</f>
        <v>12000000</v>
      </c>
      <c r="E31" s="18">
        <v>0</v>
      </c>
      <c r="F31" s="18">
        <v>0</v>
      </c>
      <c r="G31" s="18">
        <v>0</v>
      </c>
      <c r="H31" s="65">
        <f t="shared" si="4"/>
        <v>12000000</v>
      </c>
      <c r="I31" s="59">
        <f>H31-'Pengelolaan Detil'!E31</f>
        <v>0</v>
      </c>
    </row>
    <row r="32" spans="1:9">
      <c r="A32" s="25" t="str">
        <f>'Deskripsi Detil'!A32</f>
        <v>A.1.4.4</v>
      </c>
      <c r="B32" s="31" t="str">
        <f>'Deskripsi Detil'!B32</f>
        <v>Jungle kabin</v>
      </c>
      <c r="C32" s="18">
        <v>0</v>
      </c>
      <c r="D32" s="18">
        <f>'Pengelolaan Detil'!E32</f>
        <v>30000000</v>
      </c>
      <c r="E32" s="18">
        <v>0</v>
      </c>
      <c r="F32" s="18">
        <v>0</v>
      </c>
      <c r="G32" s="18">
        <v>0</v>
      </c>
      <c r="H32" s="65">
        <f t="shared" si="4"/>
        <v>30000000</v>
      </c>
      <c r="I32" s="59">
        <f>H32-'Pengelolaan Detil'!E32</f>
        <v>0</v>
      </c>
    </row>
    <row r="33" spans="1:9">
      <c r="A33" s="25" t="str">
        <f>'Deskripsi Detil'!A33</f>
        <v>A.1.4.5</v>
      </c>
      <c r="B33" s="31" t="str">
        <f>'Deskripsi Detil'!B33</f>
        <v>Papan penunjuk kawasan wisata</v>
      </c>
      <c r="C33" s="18">
        <f>'Pengelolaan Detil'!E33</f>
        <v>15000000</v>
      </c>
      <c r="D33" s="18">
        <v>0</v>
      </c>
      <c r="E33" s="18">
        <v>0</v>
      </c>
      <c r="F33" s="18">
        <v>0</v>
      </c>
      <c r="G33" s="18">
        <v>0</v>
      </c>
      <c r="H33" s="65">
        <f t="shared" si="4"/>
        <v>15000000</v>
      </c>
      <c r="I33" s="59">
        <f>H33-'Pengelolaan Detil'!E33</f>
        <v>0</v>
      </c>
    </row>
    <row r="34" spans="1:9">
      <c r="A34" s="25" t="str">
        <f>'Deskripsi Detil'!A34</f>
        <v>A.1.4.6</v>
      </c>
      <c r="B34" s="31" t="str">
        <f>'Deskripsi Detil'!B34</f>
        <v>Infrastruktur dasar lainnya</v>
      </c>
      <c r="C34" s="18">
        <v>0</v>
      </c>
      <c r="D34" s="18">
        <f>'Pengelolaan Detil'!E34</f>
        <v>100000000</v>
      </c>
      <c r="E34" s="18">
        <v>0</v>
      </c>
      <c r="F34" s="18">
        <v>0</v>
      </c>
      <c r="G34" s="18">
        <v>0</v>
      </c>
      <c r="H34" s="65">
        <f t="shared" si="4"/>
        <v>100000000</v>
      </c>
      <c r="I34" s="59">
        <f>H34-'Pengelolaan Detil'!E34</f>
        <v>0</v>
      </c>
    </row>
    <row r="35" spans="1:9">
      <c r="A35" s="47" t="str">
        <f>'Deskripsi Detil'!A35</f>
        <v>A.1.4.7</v>
      </c>
      <c r="B35" s="48" t="str">
        <f>'Deskripsi Detil'!B35</f>
        <v>Biaya perawatan infrastruktur utama</v>
      </c>
      <c r="C35" s="18">
        <v>0</v>
      </c>
      <c r="D35" s="18">
        <f>'Pengelolaan Detil'!E35</f>
        <v>50000000</v>
      </c>
      <c r="E35" s="18">
        <v>0</v>
      </c>
      <c r="F35" s="18">
        <v>0</v>
      </c>
      <c r="G35" s="18">
        <v>0</v>
      </c>
      <c r="H35" s="65">
        <f t="shared" si="4"/>
        <v>50000000</v>
      </c>
      <c r="I35" s="59">
        <f>H35-'Pengelolaan Detil'!E35</f>
        <v>0</v>
      </c>
    </row>
    <row r="36" spans="1:9">
      <c r="A36" s="50"/>
      <c r="B36" s="34" t="str">
        <f>'Deskripsi Detil'!B36</f>
        <v>Sub Total A.1.</v>
      </c>
      <c r="C36" s="46">
        <f>SUM(C9:C35)</f>
        <v>840690000.00000012</v>
      </c>
      <c r="D36" s="46">
        <f t="shared" ref="D36:H36" si="5">SUM(D9:D35)</f>
        <v>232000000</v>
      </c>
      <c r="E36" s="46">
        <f t="shared" si="5"/>
        <v>22500000</v>
      </c>
      <c r="F36" s="46">
        <f t="shared" si="5"/>
        <v>120000000</v>
      </c>
      <c r="G36" s="46">
        <f t="shared" si="5"/>
        <v>395460000.00000006</v>
      </c>
      <c r="H36" s="46">
        <f t="shared" si="5"/>
        <v>1610650000.0000002</v>
      </c>
      <c r="I36" s="59">
        <f>H36-'Pengelolaan Detil'!E36</f>
        <v>0</v>
      </c>
    </row>
    <row r="37" spans="1:9" ht="26.4">
      <c r="A37" s="36" t="str">
        <f>'Deskripsi Detil'!A37</f>
        <v>A.2.</v>
      </c>
      <c r="B37" s="37" t="str">
        <f>'Deskripsi Detil'!B37</f>
        <v>Pelestarian Peran dan Fungsi Kawasan Hutan Lindung</v>
      </c>
      <c r="C37" s="38"/>
      <c r="D37" s="38"/>
      <c r="E37" s="38"/>
      <c r="F37" s="38"/>
      <c r="G37" s="38"/>
      <c r="H37" s="64"/>
      <c r="I37" s="59">
        <f>H37-'Pengelolaan Detil'!E37</f>
        <v>0</v>
      </c>
    </row>
    <row r="38" spans="1:9" s="45" customFormat="1">
      <c r="A38" s="24" t="str">
        <f>'Deskripsi Detil'!A38</f>
        <v>A.2.1</v>
      </c>
      <c r="B38" s="19" t="str">
        <f>'Deskripsi Detil'!B38</f>
        <v xml:space="preserve">Pemetaan dan penataan fungsi kawasan </v>
      </c>
      <c r="C38" s="18"/>
      <c r="D38" s="18"/>
      <c r="E38" s="18"/>
      <c r="F38" s="18"/>
      <c r="G38" s="18"/>
      <c r="H38" s="65"/>
      <c r="I38" s="59">
        <f>H38-'Pengelolaan Detil'!E38</f>
        <v>0</v>
      </c>
    </row>
    <row r="39" spans="1:9">
      <c r="A39" s="25" t="str">
        <f>'Deskripsi Detil'!A39</f>
        <v>A.2.1.1</v>
      </c>
      <c r="B39" s="31" t="str">
        <f>'Deskripsi Detil'!B39</f>
        <v>Biaya persiapan</v>
      </c>
      <c r="C39" s="18">
        <v>0</v>
      </c>
      <c r="D39" s="18">
        <v>0</v>
      </c>
      <c r="E39" s="18">
        <v>0</v>
      </c>
      <c r="F39" s="18">
        <v>0</v>
      </c>
      <c r="G39" s="18">
        <f>'Pengelolaan Detil'!E39</f>
        <v>0</v>
      </c>
      <c r="H39" s="65">
        <f t="shared" ref="H39:H40" si="6">SUM(C39:G39)</f>
        <v>0</v>
      </c>
      <c r="I39" s="59">
        <f>H39-'Pengelolaan Detil'!E39</f>
        <v>0</v>
      </c>
    </row>
    <row r="40" spans="1:9">
      <c r="A40" s="25" t="str">
        <f>'Deskripsi Detil'!A40</f>
        <v>A.2.1.2</v>
      </c>
      <c r="B40" s="31" t="str">
        <f>'Deskripsi Detil'!B40</f>
        <v>Biaya pemetaan fungsi kawasan</v>
      </c>
      <c r="C40" s="18">
        <v>0</v>
      </c>
      <c r="D40" s="18">
        <v>0</v>
      </c>
      <c r="E40" s="18">
        <v>0</v>
      </c>
      <c r="F40" s="18">
        <v>0</v>
      </c>
      <c r="G40" s="18">
        <f>'Pengelolaan Detil'!E40</f>
        <v>0</v>
      </c>
      <c r="H40" s="65">
        <f t="shared" si="6"/>
        <v>0</v>
      </c>
      <c r="I40" s="59">
        <f>H40-'Pengelolaan Detil'!E40</f>
        <v>0</v>
      </c>
    </row>
    <row r="41" spans="1:9" s="45" customFormat="1" ht="26.4">
      <c r="A41" s="24" t="str">
        <f>'Deskripsi Detil'!A41</f>
        <v>A.2.2</v>
      </c>
      <c r="B41" s="19" t="str">
        <f>'Deskripsi Detil'!B41</f>
        <v xml:space="preserve">Identifikasi potensi dan penetapan kawasan/zonasi pemanfaatan </v>
      </c>
      <c r="C41" s="18"/>
      <c r="D41" s="18"/>
      <c r="E41" s="18"/>
      <c r="F41" s="18"/>
      <c r="G41" s="18"/>
      <c r="H41" s="65"/>
      <c r="I41" s="59">
        <f>H41-'Pengelolaan Detil'!E41</f>
        <v>0</v>
      </c>
    </row>
    <row r="42" spans="1:9">
      <c r="A42" s="25" t="str">
        <f>'Deskripsi Detil'!A42</f>
        <v>A.2.2.1</v>
      </c>
      <c r="B42" s="31" t="str">
        <f>'Deskripsi Detil'!B42</f>
        <v>Biaya kajian potensi dan studi kelayakan</v>
      </c>
      <c r="C42" s="18">
        <v>0</v>
      </c>
      <c r="D42" s="18">
        <v>0</v>
      </c>
      <c r="E42" s="18">
        <f>'Pengelolaan Detil'!E42</f>
        <v>0</v>
      </c>
      <c r="F42" s="18">
        <v>0</v>
      </c>
      <c r="G42" s="18">
        <v>0</v>
      </c>
      <c r="H42" s="65">
        <f t="shared" ref="H42:H44" si="7">SUM(C42:G42)</f>
        <v>0</v>
      </c>
      <c r="I42" s="59">
        <f>H42-'Pengelolaan Detil'!E42</f>
        <v>0</v>
      </c>
    </row>
    <row r="43" spans="1:9" ht="26.4">
      <c r="A43" s="25" t="str">
        <f>'Deskripsi Detil'!A43</f>
        <v>A.2.2.2</v>
      </c>
      <c r="B43" s="31" t="str">
        <f>'Deskripsi Detil'!B43</f>
        <v>Biaya pengembangan konsep tata kelola per fungsi kawasan</v>
      </c>
      <c r="C43" s="18">
        <v>0</v>
      </c>
      <c r="D43" s="18">
        <v>0</v>
      </c>
      <c r="E43" s="18">
        <f>'Pengelolaan Detil'!E43</f>
        <v>0</v>
      </c>
      <c r="F43" s="18">
        <v>0</v>
      </c>
      <c r="G43" s="18">
        <v>0</v>
      </c>
      <c r="H43" s="65">
        <f t="shared" si="7"/>
        <v>0</v>
      </c>
      <c r="I43" s="59">
        <f>H43-'Pengelolaan Detil'!E43</f>
        <v>0</v>
      </c>
    </row>
    <row r="44" spans="1:9" ht="26.4">
      <c r="A44" s="25" t="str">
        <f>'Deskripsi Detil'!A44</f>
        <v>A.2.2.3</v>
      </c>
      <c r="B44" s="31" t="str">
        <f>'Deskripsi Detil'!B44</f>
        <v>Biaya pertemuan dan biaya penetapan zonasi lainnya</v>
      </c>
      <c r="C44" s="18">
        <v>0</v>
      </c>
      <c r="D44" s="18">
        <v>0</v>
      </c>
      <c r="E44" s="18">
        <f>'Pengelolaan Detil'!E44</f>
        <v>0</v>
      </c>
      <c r="F44" s="18">
        <v>0</v>
      </c>
      <c r="G44" s="18">
        <v>0</v>
      </c>
      <c r="H44" s="65">
        <f t="shared" si="7"/>
        <v>0</v>
      </c>
      <c r="I44" s="59">
        <f>H44-'Pengelolaan Detil'!E44</f>
        <v>0</v>
      </c>
    </row>
    <row r="45" spans="1:9" s="45" customFormat="1" ht="26.4">
      <c r="A45" s="24" t="str">
        <f>'Deskripsi Detil'!A45</f>
        <v>A.2.3</v>
      </c>
      <c r="B45" s="19" t="str">
        <f>'Deskripsi Detil'!B45</f>
        <v>Survey, monitoring, penelitian dan pendidikan</v>
      </c>
      <c r="C45" s="18"/>
      <c r="D45" s="18"/>
      <c r="E45" s="18"/>
      <c r="F45" s="18"/>
      <c r="G45" s="18"/>
      <c r="H45" s="65"/>
      <c r="I45" s="59">
        <f>H45-'Pengelolaan Detil'!E45</f>
        <v>0</v>
      </c>
    </row>
    <row r="46" spans="1:9" ht="26.4">
      <c r="A46" s="25" t="str">
        <f>'Deskripsi Detil'!A46</f>
        <v>A.2.3.1</v>
      </c>
      <c r="B46" s="31" t="str">
        <f>'Deskripsi Detil'!B46</f>
        <v>Biaya pengembangan aturan, prosedur dan protokol</v>
      </c>
      <c r="C46" s="18">
        <v>0</v>
      </c>
      <c r="D46" s="18">
        <v>0</v>
      </c>
      <c r="E46" s="18">
        <v>0</v>
      </c>
      <c r="F46" s="18">
        <v>0</v>
      </c>
      <c r="G46" s="18">
        <f>'Pengelolaan Detil'!E46</f>
        <v>0</v>
      </c>
      <c r="H46" s="65">
        <f t="shared" ref="H46:H49" si="8">SUM(C46:G46)</f>
        <v>0</v>
      </c>
      <c r="I46" s="59">
        <f>H46-'Pengelolaan Detil'!E46</f>
        <v>0</v>
      </c>
    </row>
    <row r="47" spans="1:9" ht="39.6">
      <c r="A47" s="25" t="str">
        <f>'Deskripsi Detil'!A47</f>
        <v>A.2.3.2</v>
      </c>
      <c r="B47" s="31" t="str">
        <f>'Deskripsi Detil'!B47</f>
        <v>Biaya survey dan monitoring keanekaragaman hayati dan fungsi lingkungan kawasan reguler</v>
      </c>
      <c r="C47" s="18">
        <v>0</v>
      </c>
      <c r="D47" s="18">
        <v>0</v>
      </c>
      <c r="E47" s="18">
        <v>0</v>
      </c>
      <c r="F47" s="18">
        <v>0</v>
      </c>
      <c r="G47" s="18">
        <f>'Pengelolaan Detil'!E47</f>
        <v>65000000</v>
      </c>
      <c r="H47" s="65">
        <f t="shared" si="8"/>
        <v>65000000</v>
      </c>
      <c r="I47" s="59">
        <f>H47-'Pengelolaan Detil'!E47</f>
        <v>0</v>
      </c>
    </row>
    <row r="48" spans="1:9">
      <c r="A48" s="25" t="str">
        <f>'Deskripsi Detil'!A48</f>
        <v>A.2.3.3</v>
      </c>
      <c r="B48" s="31" t="str">
        <f>'Deskripsi Detil'!B48</f>
        <v>Biaya pengelolaan data dan informasi</v>
      </c>
      <c r="C48" s="18">
        <v>0</v>
      </c>
      <c r="D48" s="18">
        <v>0</v>
      </c>
      <c r="E48" s="18">
        <v>0</v>
      </c>
      <c r="F48" s="18">
        <v>0</v>
      </c>
      <c r="G48" s="18">
        <f>'Pengelolaan Detil'!E48</f>
        <v>30000000</v>
      </c>
      <c r="H48" s="65">
        <f t="shared" si="8"/>
        <v>30000000</v>
      </c>
      <c r="I48" s="59">
        <f>H48-'Pengelolaan Detil'!E48</f>
        <v>0</v>
      </c>
    </row>
    <row r="49" spans="1:9" ht="26.4">
      <c r="A49" s="25" t="str">
        <f>'Deskripsi Detil'!A49</f>
        <v>A.2.3.4</v>
      </c>
      <c r="B49" s="31" t="str">
        <f>'Deskripsi Detil'!B49</f>
        <v>Biaya kerjasama penelitian dan pendidikan</v>
      </c>
      <c r="C49" s="18">
        <v>0</v>
      </c>
      <c r="D49" s="18">
        <f>'Pengelolaan Detil'!E49/2</f>
        <v>72000000</v>
      </c>
      <c r="E49" s="18">
        <v>0</v>
      </c>
      <c r="F49" s="18">
        <v>0</v>
      </c>
      <c r="G49" s="18">
        <f>'Pengelolaan Detil'!E49/2</f>
        <v>72000000</v>
      </c>
      <c r="H49" s="65">
        <f t="shared" si="8"/>
        <v>144000000</v>
      </c>
      <c r="I49" s="59">
        <f>H49-'Pengelolaan Detil'!E49</f>
        <v>0</v>
      </c>
    </row>
    <row r="50" spans="1:9">
      <c r="A50" s="24" t="str">
        <f>'Deskripsi Detil'!A50</f>
        <v>A.2.4</v>
      </c>
      <c r="B50" s="19" t="str">
        <f>'Deskripsi Detil'!B50</f>
        <v>Rehabilitasi dan restorasi kawasan</v>
      </c>
      <c r="C50" s="35"/>
      <c r="D50" s="35"/>
      <c r="E50" s="35"/>
      <c r="F50" s="35"/>
      <c r="G50" s="35"/>
      <c r="H50" s="61"/>
      <c r="I50" s="59">
        <f>H50-'Pengelolaan Detil'!E50</f>
        <v>0</v>
      </c>
    </row>
    <row r="51" spans="1:9">
      <c r="A51" s="25" t="str">
        <f>'Deskripsi Detil'!A51</f>
        <v>A.2.4.1</v>
      </c>
      <c r="B51" s="31" t="str">
        <f>'Deskripsi Detil'!B51</f>
        <v>Biaya pengembangan bank benih</v>
      </c>
      <c r="C51" s="18">
        <v>0</v>
      </c>
      <c r="D51" s="18">
        <f>'Pengelolaan Detil'!E51/2</f>
        <v>16000000</v>
      </c>
      <c r="E51" s="18">
        <f>'Pengelolaan Detil'!E51/2</f>
        <v>16000000</v>
      </c>
      <c r="F51" s="18">
        <v>0</v>
      </c>
      <c r="G51" s="18">
        <v>0</v>
      </c>
      <c r="H51" s="65">
        <f t="shared" ref="H51:H54" si="9">SUM(C51:G51)</f>
        <v>32000000</v>
      </c>
      <c r="I51" s="59">
        <f>H51-'Pengelolaan Detil'!E51</f>
        <v>0</v>
      </c>
    </row>
    <row r="52" spans="1:9" ht="26.4">
      <c r="A52" s="25" t="str">
        <f>'Deskripsi Detil'!A52</f>
        <v>A.2.4.2</v>
      </c>
      <c r="B52" s="31" t="str">
        <f>'Deskripsi Detil'!B52</f>
        <v>Biaya penanaman, pengayaan dan pemeliharaan</v>
      </c>
      <c r="C52" s="18">
        <v>0</v>
      </c>
      <c r="D52" s="18">
        <v>0</v>
      </c>
      <c r="E52" s="18">
        <v>0</v>
      </c>
      <c r="F52" s="18">
        <v>0</v>
      </c>
      <c r="G52" s="18">
        <f>'Pengelolaan Detil'!E52</f>
        <v>50000000</v>
      </c>
      <c r="H52" s="65">
        <f t="shared" si="9"/>
        <v>50000000</v>
      </c>
      <c r="I52" s="59">
        <f>H52-'Pengelolaan Detil'!E52</f>
        <v>0</v>
      </c>
    </row>
    <row r="53" spans="1:9" ht="26.4">
      <c r="A53" s="25" t="str">
        <f>'Deskripsi Detil'!A53</f>
        <v>A.2.4.3</v>
      </c>
      <c r="B53" s="31" t="str">
        <f>'Deskripsi Detil'!B53</f>
        <v>Biaya pengembangan agroforestry dan pengelolaan hutan berbasis masyarakat</v>
      </c>
      <c r="C53" s="18">
        <v>0</v>
      </c>
      <c r="D53" s="18">
        <v>0</v>
      </c>
      <c r="E53" s="18">
        <f>'Pengelolaan Detil'!E53/2</f>
        <v>37500000</v>
      </c>
      <c r="F53" s="18">
        <v>0</v>
      </c>
      <c r="G53" s="18">
        <f>'Pengelolaan Detil'!E53/2</f>
        <v>37500000</v>
      </c>
      <c r="H53" s="65">
        <f t="shared" si="9"/>
        <v>75000000</v>
      </c>
      <c r="I53" s="59">
        <f>H53-'Pengelolaan Detil'!E53</f>
        <v>0</v>
      </c>
    </row>
    <row r="54" spans="1:9">
      <c r="A54" s="25" t="str">
        <f>'Deskripsi Detil'!A54</f>
        <v>A.2.4.4</v>
      </c>
      <c r="B54" s="31" t="str">
        <f>'Deskripsi Detil'!B54</f>
        <v>Biaya rehabilitasi dan restorasi lainnya</v>
      </c>
      <c r="C54" s="18">
        <v>0</v>
      </c>
      <c r="D54" s="18">
        <v>0</v>
      </c>
      <c r="E54" s="18">
        <f>'Pengelolaan Detil'!E54/2</f>
        <v>12500000</v>
      </c>
      <c r="F54" s="18">
        <v>0</v>
      </c>
      <c r="G54" s="18">
        <f>'Pengelolaan Detil'!E54/2</f>
        <v>12500000</v>
      </c>
      <c r="H54" s="65">
        <f t="shared" si="9"/>
        <v>25000000</v>
      </c>
      <c r="I54" s="59">
        <f>H54-'Pengelolaan Detil'!E54</f>
        <v>0</v>
      </c>
    </row>
    <row r="55" spans="1:9" s="45" customFormat="1">
      <c r="A55" s="24" t="str">
        <f>'Deskripsi Detil'!A55</f>
        <v>A.2.5</v>
      </c>
      <c r="B55" s="19" t="str">
        <f>'Deskripsi Detil'!B55</f>
        <v>Pembangunan infrastruktur pendukung</v>
      </c>
      <c r="C55" s="18"/>
      <c r="D55" s="18"/>
      <c r="E55" s="18"/>
      <c r="F55" s="18"/>
      <c r="G55" s="18"/>
      <c r="H55" s="65"/>
      <c r="I55" s="59">
        <f>H55-'Pengelolaan Detil'!E55</f>
        <v>0</v>
      </c>
    </row>
    <row r="56" spans="1:9">
      <c r="A56" s="25" t="str">
        <f>'Deskripsi Detil'!A56</f>
        <v>A.2.5.1</v>
      </c>
      <c r="B56" s="31" t="str">
        <f>'Deskripsi Detil'!B56</f>
        <v>Jalan track dan jembatan gantung</v>
      </c>
      <c r="C56" s="18">
        <v>0</v>
      </c>
      <c r="D56" s="18">
        <v>0</v>
      </c>
      <c r="E56" s="18">
        <v>0</v>
      </c>
      <c r="F56" s="18">
        <v>0</v>
      </c>
      <c r="G56" s="18">
        <f>'Pengelolaan Detil'!E56</f>
        <v>20000000</v>
      </c>
      <c r="H56" s="65">
        <f t="shared" ref="H56:H60" si="10">SUM(C56:G56)</f>
        <v>20000000</v>
      </c>
      <c r="I56" s="59">
        <f>H56-'Pengelolaan Detil'!E56</f>
        <v>0</v>
      </c>
    </row>
    <row r="57" spans="1:9">
      <c r="A57" s="25" t="str">
        <f>'Deskripsi Detil'!A57</f>
        <v>A.2.5.2</v>
      </c>
      <c r="B57" s="31" t="str">
        <f>'Deskripsi Detil'!B57</f>
        <v>Menara pandang/pantau</v>
      </c>
      <c r="C57" s="18">
        <v>0</v>
      </c>
      <c r="D57" s="18">
        <v>0</v>
      </c>
      <c r="E57" s="18">
        <v>0</v>
      </c>
      <c r="F57" s="18">
        <v>0</v>
      </c>
      <c r="G57" s="18">
        <f>'Pengelolaan Detil'!E57</f>
        <v>15000000</v>
      </c>
      <c r="H57" s="65">
        <f t="shared" si="10"/>
        <v>15000000</v>
      </c>
      <c r="I57" s="59">
        <f>H57-'Pengelolaan Detil'!E57</f>
        <v>0</v>
      </c>
    </row>
    <row r="58" spans="1:9">
      <c r="A58" s="25" t="str">
        <f>'Deskripsi Detil'!A58</f>
        <v>A.2.5.3</v>
      </c>
      <c r="B58" s="31" t="str">
        <f>'Deskripsi Detil'!B58</f>
        <v>Stasiun riset</v>
      </c>
      <c r="C58" s="18">
        <v>0</v>
      </c>
      <c r="D58" s="18">
        <v>0</v>
      </c>
      <c r="E58" s="18">
        <v>0</v>
      </c>
      <c r="F58" s="18">
        <v>0</v>
      </c>
      <c r="G58" s="18">
        <f>'Pengelolaan Detil'!E58</f>
        <v>36000000</v>
      </c>
      <c r="H58" s="65">
        <f t="shared" si="10"/>
        <v>36000000</v>
      </c>
      <c r="I58" s="59">
        <f>H58-'Pengelolaan Detil'!E58</f>
        <v>0</v>
      </c>
    </row>
    <row r="59" spans="1:9" ht="26.4">
      <c r="A59" s="25" t="str">
        <f>'Deskripsi Detil'!A59</f>
        <v>A.2.5.4</v>
      </c>
      <c r="B59" s="31" t="str">
        <f>'Deskripsi Detil'!B59</f>
        <v>Infrastruktur dan fasilitas pendukung lainnya</v>
      </c>
      <c r="C59" s="18">
        <v>0</v>
      </c>
      <c r="D59" s="18">
        <v>0</v>
      </c>
      <c r="E59" s="18">
        <v>0</v>
      </c>
      <c r="F59" s="18">
        <v>0</v>
      </c>
      <c r="G59" s="18">
        <f>'Pengelolaan Detil'!E59</f>
        <v>72000000</v>
      </c>
      <c r="H59" s="65">
        <f t="shared" si="10"/>
        <v>72000000</v>
      </c>
      <c r="I59" s="59">
        <f>H59-'Pengelolaan Detil'!E59</f>
        <v>0</v>
      </c>
    </row>
    <row r="60" spans="1:9">
      <c r="A60" s="25" t="str">
        <f>'Deskripsi Detil'!A60</f>
        <v>A.2.5.5</v>
      </c>
      <c r="B60" s="31" t="str">
        <f>'Deskripsi Detil'!B60</f>
        <v>Biaya perawatan infrastruktur pendukung</v>
      </c>
      <c r="C60" s="18">
        <v>0</v>
      </c>
      <c r="D60" s="18">
        <v>0</v>
      </c>
      <c r="E60" s="18">
        <v>0</v>
      </c>
      <c r="F60" s="18">
        <v>0</v>
      </c>
      <c r="G60" s="18">
        <f>'Pengelolaan Detil'!E60</f>
        <v>36000000</v>
      </c>
      <c r="H60" s="65">
        <f t="shared" si="10"/>
        <v>36000000</v>
      </c>
      <c r="I60" s="59">
        <f>H60-'Pengelolaan Detil'!E60</f>
        <v>0</v>
      </c>
    </row>
    <row r="61" spans="1:9">
      <c r="A61" s="50"/>
      <c r="B61" s="34" t="str">
        <f>'Deskripsi Detil'!B61</f>
        <v>Sub Total A.2.</v>
      </c>
      <c r="C61" s="46">
        <f>SUM(C38:C60)</f>
        <v>0</v>
      </c>
      <c r="D61" s="46">
        <f t="shared" ref="D61:H61" si="11">SUM(D38:D60)</f>
        <v>88000000</v>
      </c>
      <c r="E61" s="46">
        <f t="shared" si="11"/>
        <v>66000000</v>
      </c>
      <c r="F61" s="46">
        <f t="shared" si="11"/>
        <v>0</v>
      </c>
      <c r="G61" s="46">
        <f t="shared" si="11"/>
        <v>446000000</v>
      </c>
      <c r="H61" s="46">
        <f t="shared" si="11"/>
        <v>600000000</v>
      </c>
      <c r="I61" s="59">
        <f>H61-'Pengelolaan Detil'!E61</f>
        <v>0</v>
      </c>
    </row>
    <row r="62" spans="1:9" ht="26.4">
      <c r="A62" s="36" t="str">
        <f>'Deskripsi Detil'!A62</f>
        <v>A.3.</v>
      </c>
      <c r="B62" s="37" t="str">
        <f>'Deskripsi Detil'!B62</f>
        <v xml:space="preserve">Pemberdayaan dan Penguatan Kelembagaan Masyarakat Adat </v>
      </c>
      <c r="C62" s="38"/>
      <c r="D62" s="38"/>
      <c r="E62" s="38"/>
      <c r="F62" s="38"/>
      <c r="G62" s="38"/>
      <c r="H62" s="64"/>
      <c r="I62" s="59">
        <f>H62-'Pengelolaan Detil'!E62</f>
        <v>0</v>
      </c>
    </row>
    <row r="63" spans="1:9" s="45" customFormat="1">
      <c r="A63" s="24" t="str">
        <f>'Deskripsi Detil'!A63</f>
        <v>A.3.1</v>
      </c>
      <c r="B63" s="19" t="str">
        <f>'Deskripsi Detil'!B63</f>
        <v>Penguatan lembaga adat</v>
      </c>
      <c r="C63" s="18"/>
      <c r="D63" s="18"/>
      <c r="E63" s="18"/>
      <c r="F63" s="18"/>
      <c r="G63" s="18"/>
      <c r="H63" s="65"/>
      <c r="I63" s="59">
        <f>H63-'Pengelolaan Detil'!E63</f>
        <v>0</v>
      </c>
    </row>
    <row r="64" spans="1:9">
      <c r="A64" s="25" t="str">
        <f>'Deskripsi Detil'!A64</f>
        <v>A.3.1.1</v>
      </c>
      <c r="B64" s="31" t="str">
        <f>'Deskripsi Detil'!B64</f>
        <v>Biaya kesekretariatan lembaga</v>
      </c>
      <c r="C64" s="18">
        <v>0</v>
      </c>
      <c r="D64" s="18">
        <v>0</v>
      </c>
      <c r="E64" s="18">
        <f>'Pengelolaan Detil'!E64/2</f>
        <v>29040000.000000007</v>
      </c>
      <c r="F64" s="18">
        <f>'Pengelolaan Detil'!E64/2</f>
        <v>29040000.000000007</v>
      </c>
      <c r="G64" s="18">
        <v>0</v>
      </c>
      <c r="H64" s="65">
        <f t="shared" ref="H64:H67" si="12">SUM(C64:G64)</f>
        <v>58080000.000000015</v>
      </c>
      <c r="I64" s="59">
        <f>H64-'Pengelolaan Detil'!E64</f>
        <v>0</v>
      </c>
    </row>
    <row r="65" spans="1:9" ht="26.4">
      <c r="A65" s="25" t="str">
        <f>'Deskripsi Detil'!A65</f>
        <v>A.3.1.2</v>
      </c>
      <c r="B65" s="31" t="str">
        <f>'Deskripsi Detil'!B65</f>
        <v>Biaya pengembangan sistem tata kelola dan peningkatan kapasitas SDM</v>
      </c>
      <c r="C65" s="18">
        <v>0</v>
      </c>
      <c r="D65" s="18">
        <v>0</v>
      </c>
      <c r="E65" s="18">
        <f>'Pengelolaan Detil'!E65</f>
        <v>0</v>
      </c>
      <c r="F65" s="18">
        <v>0</v>
      </c>
      <c r="G65" s="18">
        <v>0</v>
      </c>
      <c r="H65" s="65">
        <f t="shared" si="12"/>
        <v>0</v>
      </c>
      <c r="I65" s="59">
        <f>H65-'Pengelolaan Detil'!E65</f>
        <v>0</v>
      </c>
    </row>
    <row r="66" spans="1:9">
      <c r="A66" s="25" t="str">
        <f>'Deskripsi Detil'!A66</f>
        <v>A.3.1.3</v>
      </c>
      <c r="B66" s="31" t="str">
        <f>'Deskripsi Detil'!B66</f>
        <v>Biaya pertemuan dan kongres adat</v>
      </c>
      <c r="C66" s="18">
        <v>0</v>
      </c>
      <c r="D66" s="18">
        <v>0</v>
      </c>
      <c r="E66" s="18">
        <f>'Pengelolaan Detil'!E66/2</f>
        <v>17500000</v>
      </c>
      <c r="F66" s="18">
        <f>'Pengelolaan Detil'!E66/2</f>
        <v>17500000</v>
      </c>
      <c r="G66" s="18">
        <v>0</v>
      </c>
      <c r="H66" s="65">
        <f t="shared" si="12"/>
        <v>35000000</v>
      </c>
      <c r="I66" s="59">
        <f>H66-'Pengelolaan Detil'!E66</f>
        <v>0</v>
      </c>
    </row>
    <row r="67" spans="1:9" ht="26.4">
      <c r="A67" s="25" t="str">
        <f>'Deskripsi Detil'!A67</f>
        <v>A.3.1.4</v>
      </c>
      <c r="B67" s="31" t="str">
        <f>'Deskripsi Detil'!B67</f>
        <v>Biaya kerjasama dan kemitraan lembaga adat</v>
      </c>
      <c r="C67" s="18">
        <v>0</v>
      </c>
      <c r="D67" s="18">
        <v>0</v>
      </c>
      <c r="E67" s="18">
        <f>'Pengelolaan Detil'!E67/2</f>
        <v>7500000</v>
      </c>
      <c r="F67" s="18">
        <f>'Pengelolaan Detil'!E67/2</f>
        <v>7500000</v>
      </c>
      <c r="G67" s="18">
        <v>0</v>
      </c>
      <c r="H67" s="65">
        <f t="shared" si="12"/>
        <v>15000000</v>
      </c>
      <c r="I67" s="59">
        <f>H67-'Pengelolaan Detil'!E67</f>
        <v>0</v>
      </c>
    </row>
    <row r="68" spans="1:9" s="45" customFormat="1" ht="26.4">
      <c r="A68" s="24" t="str">
        <f>'Deskripsi Detil'!A68</f>
        <v>A.3.2</v>
      </c>
      <c r="B68" s="19" t="str">
        <f>'Deskripsi Detil'!B68</f>
        <v>Peningkatan kapasitas sumber daya manusia masyarakat adat</v>
      </c>
      <c r="C68" s="18"/>
      <c r="D68" s="18"/>
      <c r="E68" s="18"/>
      <c r="F68" s="18"/>
      <c r="G68" s="18"/>
      <c r="H68" s="65"/>
      <c r="I68" s="59">
        <f>H68-'Pengelolaan Detil'!E68</f>
        <v>0</v>
      </c>
    </row>
    <row r="69" spans="1:9">
      <c r="A69" s="25" t="str">
        <f>'Deskripsi Detil'!A69</f>
        <v>A.3.2.1</v>
      </c>
      <c r="B69" s="31" t="str">
        <f>'Deskripsi Detil'!B69</f>
        <v>Biaya pelatihan dan magang</v>
      </c>
      <c r="C69" s="18">
        <v>0</v>
      </c>
      <c r="D69" s="18">
        <f>'Pengelolaan Detil'!E69/2</f>
        <v>46800000</v>
      </c>
      <c r="E69" s="18">
        <v>0</v>
      </c>
      <c r="F69" s="18">
        <v>0</v>
      </c>
      <c r="G69" s="18">
        <f>'Pengelolaan Detil'!E69/2</f>
        <v>46800000</v>
      </c>
      <c r="H69" s="65">
        <f t="shared" ref="H69:H72" si="13">SUM(C69:G69)</f>
        <v>93600000</v>
      </c>
      <c r="I69" s="59">
        <f>H69-'Pengelolaan Detil'!E69</f>
        <v>0</v>
      </c>
    </row>
    <row r="70" spans="1:9">
      <c r="A70" s="25" t="str">
        <f>'Deskripsi Detil'!A70</f>
        <v>A.3.2.2</v>
      </c>
      <c r="B70" s="31" t="str">
        <f>'Deskripsi Detil'!B70</f>
        <v>Dukungan pendidikan formal (beasiswa)</v>
      </c>
      <c r="C70" s="18">
        <v>0</v>
      </c>
      <c r="D70" s="18">
        <f>'Pengelolaan Detil'!E70/2</f>
        <v>32400000</v>
      </c>
      <c r="E70" s="18">
        <v>0</v>
      </c>
      <c r="F70" s="18">
        <v>0</v>
      </c>
      <c r="G70" s="18">
        <f>'Pengelolaan Detil'!E70/2</f>
        <v>32400000</v>
      </c>
      <c r="H70" s="65">
        <f t="shared" si="13"/>
        <v>64800000</v>
      </c>
      <c r="I70" s="59">
        <f>H70-'Pengelolaan Detil'!E70</f>
        <v>0</v>
      </c>
    </row>
    <row r="71" spans="1:9">
      <c r="A71" s="25" t="str">
        <f>'Deskripsi Detil'!A71</f>
        <v>A.3.2.3</v>
      </c>
      <c r="B71" s="31" t="str">
        <f>'Deskripsi Detil'!B71</f>
        <v>Dukungan pendidikan non formal</v>
      </c>
      <c r="C71" s="18">
        <v>0</v>
      </c>
      <c r="D71" s="18">
        <f>'Pengelolaan Detil'!E71/2</f>
        <v>32400000</v>
      </c>
      <c r="E71" s="18">
        <v>0</v>
      </c>
      <c r="F71" s="18">
        <v>0</v>
      </c>
      <c r="G71" s="18">
        <f>'Pengelolaan Detil'!E71/2</f>
        <v>32400000</v>
      </c>
      <c r="H71" s="65">
        <f t="shared" si="13"/>
        <v>64800000</v>
      </c>
      <c r="I71" s="59">
        <f>H71-'Pengelolaan Detil'!E71</f>
        <v>0</v>
      </c>
    </row>
    <row r="72" spans="1:9" ht="26.4">
      <c r="A72" s="25" t="str">
        <f>'Deskripsi Detil'!A72</f>
        <v>A.3.2.4</v>
      </c>
      <c r="B72" s="31" t="str">
        <f>'Deskripsi Detil'!B72</f>
        <v>Pengembangan dana pendidikan masyarakat adat yang berkelanjutan</v>
      </c>
      <c r="C72" s="18">
        <v>0</v>
      </c>
      <c r="D72" s="18">
        <f>'Pengelolaan Detil'!E72/2</f>
        <v>0</v>
      </c>
      <c r="E72" s="18">
        <v>0</v>
      </c>
      <c r="F72" s="18">
        <v>0</v>
      </c>
      <c r="G72" s="18">
        <f>'Pengelolaan Detil'!E72/2</f>
        <v>0</v>
      </c>
      <c r="H72" s="65">
        <f t="shared" si="13"/>
        <v>0</v>
      </c>
      <c r="I72" s="59">
        <f>H72-'Pengelolaan Detil'!E72</f>
        <v>0</v>
      </c>
    </row>
    <row r="73" spans="1:9" s="45" customFormat="1">
      <c r="A73" s="24" t="str">
        <f>'Deskripsi Detil'!A73</f>
        <v>A.3.3</v>
      </c>
      <c r="B73" s="19" t="str">
        <f>'Deskripsi Detil'!B73</f>
        <v>Peningkatan ekonomi masyarakat adat</v>
      </c>
      <c r="C73" s="18"/>
      <c r="D73" s="18"/>
      <c r="E73" s="18"/>
      <c r="F73" s="18"/>
      <c r="G73" s="18"/>
      <c r="H73" s="65"/>
      <c r="I73" s="59">
        <f>H73-'Pengelolaan Detil'!E73</f>
        <v>0</v>
      </c>
    </row>
    <row r="74" spans="1:9" ht="26.4">
      <c r="A74" s="25" t="str">
        <f>'Deskripsi Detil'!A74</f>
        <v>A.3.3.1</v>
      </c>
      <c r="B74" s="31" t="str">
        <f>'Deskripsi Detil'!B74</f>
        <v>Biaya pengembangan kelembagaan unit usaha masyarakat</v>
      </c>
      <c r="C74" s="18">
        <v>0</v>
      </c>
      <c r="D74" s="18">
        <v>0</v>
      </c>
      <c r="E74" s="18">
        <v>0</v>
      </c>
      <c r="F74" s="18">
        <v>0</v>
      </c>
      <c r="G74" s="18">
        <f>'Pengelolaan Detil'!E74</f>
        <v>0</v>
      </c>
      <c r="H74" s="65">
        <f t="shared" ref="H74:H77" si="14">SUM(C74:G74)</f>
        <v>0</v>
      </c>
      <c r="I74" s="59">
        <f>H74-'Pengelolaan Detil'!E74</f>
        <v>0</v>
      </c>
    </row>
    <row r="75" spans="1:9" ht="26.4">
      <c r="A75" s="25" t="str">
        <f>'Deskripsi Detil'!A75</f>
        <v>A.3.3.2</v>
      </c>
      <c r="B75" s="31" t="str">
        <f>'Deskripsi Detil'!B75</f>
        <v>Dukungan teknis bagi unit usaha masyarakat</v>
      </c>
      <c r="C75" s="18">
        <v>0</v>
      </c>
      <c r="D75" s="18">
        <v>0</v>
      </c>
      <c r="E75" s="18">
        <v>0</v>
      </c>
      <c r="F75" s="18">
        <v>0</v>
      </c>
      <c r="G75" s="18">
        <f>'Pengelolaan Detil'!E75</f>
        <v>35000000</v>
      </c>
      <c r="H75" s="65">
        <f t="shared" si="14"/>
        <v>35000000</v>
      </c>
      <c r="I75" s="59">
        <f>H75-'Pengelolaan Detil'!E75</f>
        <v>0</v>
      </c>
    </row>
    <row r="76" spans="1:9" ht="26.4">
      <c r="A76" s="25" t="str">
        <f>'Deskripsi Detil'!A76</f>
        <v>A.3.3.3</v>
      </c>
      <c r="B76" s="31" t="str">
        <f>'Deskripsi Detil'!B76</f>
        <v>Dukungan permodalan unit usaha masyarakat</v>
      </c>
      <c r="C76" s="18">
        <v>0</v>
      </c>
      <c r="D76" s="18">
        <v>0</v>
      </c>
      <c r="E76" s="18">
        <v>0</v>
      </c>
      <c r="F76" s="18">
        <v>0</v>
      </c>
      <c r="G76" s="18">
        <f>'Pengelolaan Detil'!E76</f>
        <v>150000000</v>
      </c>
      <c r="H76" s="65">
        <f t="shared" si="14"/>
        <v>150000000</v>
      </c>
      <c r="I76" s="59">
        <f>H76-'Pengelolaan Detil'!E76</f>
        <v>0</v>
      </c>
    </row>
    <row r="77" spans="1:9" ht="26.4">
      <c r="A77" s="25" t="str">
        <f>'Deskripsi Detil'!A77</f>
        <v>A.3.3.4</v>
      </c>
      <c r="B77" s="31" t="str">
        <f>'Deskripsi Detil'!B77</f>
        <v>Pengembangan pasar, lembaga keuangan dan badan usaha desa</v>
      </c>
      <c r="C77" s="18">
        <v>0</v>
      </c>
      <c r="D77" s="18">
        <v>0</v>
      </c>
      <c r="E77" s="18">
        <v>0</v>
      </c>
      <c r="F77" s="18">
        <v>0</v>
      </c>
      <c r="G77" s="18">
        <f>'Pengelolaan Detil'!E77</f>
        <v>150000000</v>
      </c>
      <c r="H77" s="65">
        <f t="shared" si="14"/>
        <v>150000000</v>
      </c>
      <c r="I77" s="59">
        <f>H77-'Pengelolaan Detil'!E77</f>
        <v>0</v>
      </c>
    </row>
    <row r="78" spans="1:9" s="45" customFormat="1">
      <c r="A78" s="24" t="str">
        <f>'Deskripsi Detil'!A78</f>
        <v>A.3.4</v>
      </c>
      <c r="B78" s="19" t="str">
        <f>'Deskripsi Detil'!B78</f>
        <v>Pelestarian situs dan budaya adat</v>
      </c>
      <c r="C78" s="18"/>
      <c r="D78" s="18"/>
      <c r="E78" s="18"/>
      <c r="F78" s="18"/>
      <c r="G78" s="18"/>
      <c r="H78" s="65"/>
      <c r="I78" s="59">
        <f>H78-'Pengelolaan Detil'!E78</f>
        <v>0</v>
      </c>
    </row>
    <row r="79" spans="1:9" ht="26.4">
      <c r="A79" s="25" t="str">
        <f>'Deskripsi Detil'!A79</f>
        <v>A.3.4.1</v>
      </c>
      <c r="B79" s="31" t="str">
        <f>'Deskripsi Detil'!B79</f>
        <v>Biaya identifikasi dan pemetaan situs sejarah</v>
      </c>
      <c r="C79" s="18">
        <v>0</v>
      </c>
      <c r="D79" s="18">
        <v>0</v>
      </c>
      <c r="E79" s="18">
        <v>0</v>
      </c>
      <c r="F79" s="18">
        <f>'Pengelolaan Detil'!E79/2</f>
        <v>0</v>
      </c>
      <c r="G79" s="18">
        <f>'Pengelolaan Detil'!E79/2</f>
        <v>0</v>
      </c>
      <c r="H79" s="65">
        <f t="shared" ref="H79:H82" si="15">SUM(C79:G79)</f>
        <v>0</v>
      </c>
      <c r="I79" s="59">
        <f>H79-'Pengelolaan Detil'!E79</f>
        <v>0</v>
      </c>
    </row>
    <row r="80" spans="1:9" ht="26.4">
      <c r="A80" s="25" t="str">
        <f>'Deskripsi Detil'!A80</f>
        <v>A.3.4.2</v>
      </c>
      <c r="B80" s="31" t="str">
        <f>'Deskripsi Detil'!B80</f>
        <v>Biaya pengembangan dan pengelolaan situs sejarah</v>
      </c>
      <c r="C80" s="18">
        <v>0</v>
      </c>
      <c r="D80" s="18">
        <v>0</v>
      </c>
      <c r="E80" s="18">
        <v>0</v>
      </c>
      <c r="F80" s="18">
        <v>0</v>
      </c>
      <c r="G80" s="18">
        <f>'Pengelolaan Detil'!E80</f>
        <v>0</v>
      </c>
      <c r="H80" s="65">
        <f t="shared" si="15"/>
        <v>0</v>
      </c>
      <c r="I80" s="59">
        <f>H80-'Pengelolaan Detil'!E80</f>
        <v>0</v>
      </c>
    </row>
    <row r="81" spans="1:9" ht="26.4">
      <c r="A81" s="25" t="str">
        <f>'Deskripsi Detil'!A81</f>
        <v>A.3.4.3</v>
      </c>
      <c r="B81" s="31" t="str">
        <f>'Deskripsi Detil'!B81</f>
        <v>Dukungan bagi kelompok seni dan kegiatan budaya</v>
      </c>
      <c r="C81" s="18">
        <v>0</v>
      </c>
      <c r="D81" s="18">
        <v>0</v>
      </c>
      <c r="E81" s="18">
        <v>0</v>
      </c>
      <c r="F81" s="18">
        <v>0</v>
      </c>
      <c r="G81" s="18">
        <f>'Pengelolaan Detil'!E81</f>
        <v>50400000</v>
      </c>
      <c r="H81" s="65">
        <f t="shared" si="15"/>
        <v>50400000</v>
      </c>
      <c r="I81" s="59">
        <f>H81-'Pengelolaan Detil'!E81</f>
        <v>0</v>
      </c>
    </row>
    <row r="82" spans="1:9">
      <c r="A82" s="25" t="str">
        <f>'Deskripsi Detil'!A82</f>
        <v>A.3.4.4</v>
      </c>
      <c r="B82" s="31" t="str">
        <f>'Deskripsi Detil'!B82</f>
        <v>Biaya pelestarian budaya adat lainnya</v>
      </c>
      <c r="C82" s="18">
        <v>0</v>
      </c>
      <c r="D82" s="18">
        <v>0</v>
      </c>
      <c r="E82" s="18">
        <v>0</v>
      </c>
      <c r="F82" s="18">
        <f>'Pengelolaan Detil'!E82/2</f>
        <v>10800000</v>
      </c>
      <c r="G82" s="18">
        <f>'Pengelolaan Detil'!E82/2</f>
        <v>10800000</v>
      </c>
      <c r="H82" s="65">
        <f t="shared" si="15"/>
        <v>21600000</v>
      </c>
      <c r="I82" s="59">
        <f>H82-'Pengelolaan Detil'!E82</f>
        <v>0</v>
      </c>
    </row>
    <row r="83" spans="1:9" s="45" customFormat="1" ht="26.4">
      <c r="A83" s="24" t="str">
        <f>'Deskripsi Detil'!A83</f>
        <v>A.3.5</v>
      </c>
      <c r="B83" s="19" t="str">
        <f>'Deskripsi Detil'!B83</f>
        <v>Pengelolaan data, dokumentasi dan publikasi berbasis pengetahuan lokal</v>
      </c>
      <c r="C83" s="18"/>
      <c r="D83" s="18"/>
      <c r="E83" s="18"/>
      <c r="F83" s="18"/>
      <c r="G83" s="18"/>
      <c r="H83" s="65"/>
      <c r="I83" s="59">
        <f>H83-'Pengelolaan Detil'!E83</f>
        <v>0</v>
      </c>
    </row>
    <row r="84" spans="1:9" ht="26.4">
      <c r="A84" s="47" t="str">
        <f>'Deskripsi Detil'!A84</f>
        <v>A.3.5.1</v>
      </c>
      <c r="B84" s="48" t="str">
        <f>'Deskripsi Detil'!B84</f>
        <v>Biaya pengelolaan data dan pengambangan web</v>
      </c>
      <c r="C84" s="18">
        <v>0</v>
      </c>
      <c r="D84" s="18">
        <v>0</v>
      </c>
      <c r="E84" s="18">
        <v>0</v>
      </c>
      <c r="F84" s="18">
        <v>0</v>
      </c>
      <c r="G84" s="18">
        <f>'Pengelolaan Detil'!E84</f>
        <v>5000000</v>
      </c>
      <c r="H84" s="65">
        <f t="shared" ref="H84:H88" si="16">SUM(C84:G84)</f>
        <v>5000000</v>
      </c>
      <c r="I84" s="59">
        <f>H84-'Pengelolaan Detil'!E84</f>
        <v>0</v>
      </c>
    </row>
    <row r="85" spans="1:9">
      <c r="A85" s="47" t="str">
        <f>'Deskripsi Detil'!A85</f>
        <v>A.3.5.2</v>
      </c>
      <c r="B85" s="48" t="str">
        <f>'Deskripsi Detil'!B85</f>
        <v>Biaya dokumentasi</v>
      </c>
      <c r="C85" s="18">
        <v>0</v>
      </c>
      <c r="D85" s="18">
        <v>0</v>
      </c>
      <c r="E85" s="18">
        <v>0</v>
      </c>
      <c r="F85" s="18">
        <v>0</v>
      </c>
      <c r="G85" s="18">
        <f>'Pengelolaan Detil'!E85</f>
        <v>15000000</v>
      </c>
      <c r="H85" s="65">
        <f t="shared" si="16"/>
        <v>15000000</v>
      </c>
      <c r="I85" s="59">
        <f>H85-'Pengelolaan Detil'!E85</f>
        <v>0</v>
      </c>
    </row>
    <row r="86" spans="1:9">
      <c r="A86" s="47" t="str">
        <f>'Deskripsi Detil'!A86</f>
        <v>A.3.5.3</v>
      </c>
      <c r="B86" s="48" t="str">
        <f>'Deskripsi Detil'!B86</f>
        <v>Biaya kunjungan media</v>
      </c>
      <c r="C86" s="18">
        <v>0</v>
      </c>
      <c r="D86" s="18">
        <v>0</v>
      </c>
      <c r="E86" s="18">
        <v>0</v>
      </c>
      <c r="F86" s="18">
        <v>0</v>
      </c>
      <c r="G86" s="18">
        <f>'Pengelolaan Detil'!E86</f>
        <v>15000000</v>
      </c>
      <c r="H86" s="65">
        <f t="shared" si="16"/>
        <v>15000000</v>
      </c>
      <c r="I86" s="59">
        <f>H86-'Pengelolaan Detil'!E86</f>
        <v>0</v>
      </c>
    </row>
    <row r="87" spans="1:9">
      <c r="A87" s="47" t="str">
        <f>'Deskripsi Detil'!A87</f>
        <v>A.3.5.4</v>
      </c>
      <c r="B87" s="48" t="str">
        <f>'Deskripsi Detil'!B87</f>
        <v>Biaya publikasi dan promosi</v>
      </c>
      <c r="C87" s="18">
        <v>0</v>
      </c>
      <c r="D87" s="18">
        <v>0</v>
      </c>
      <c r="E87" s="18">
        <v>0</v>
      </c>
      <c r="F87" s="18">
        <v>0</v>
      </c>
      <c r="G87" s="18">
        <f>'Pengelolaan Detil'!E87</f>
        <v>15000000</v>
      </c>
      <c r="H87" s="65">
        <f t="shared" si="16"/>
        <v>15000000</v>
      </c>
      <c r="I87" s="59">
        <f>H87-'Pengelolaan Detil'!E87</f>
        <v>0</v>
      </c>
    </row>
    <row r="88" spans="1:9">
      <c r="A88" s="47" t="str">
        <f>'Deskripsi Detil'!A88</f>
        <v>A.3.5.5</v>
      </c>
      <c r="B88" s="48" t="str">
        <f>'Deskripsi Detil'!B88</f>
        <v>Biaya dokumentasi dan publikasi lainnya</v>
      </c>
      <c r="C88" s="18">
        <v>0</v>
      </c>
      <c r="D88" s="18">
        <v>0</v>
      </c>
      <c r="E88" s="18">
        <v>0</v>
      </c>
      <c r="F88" s="18">
        <v>0</v>
      </c>
      <c r="G88" s="18">
        <f>'Pengelolaan Detil'!E88</f>
        <v>15000000</v>
      </c>
      <c r="H88" s="65">
        <f t="shared" si="16"/>
        <v>15000000</v>
      </c>
      <c r="I88" s="59">
        <f>H88-'Pengelolaan Detil'!E88</f>
        <v>0</v>
      </c>
    </row>
    <row r="89" spans="1:9">
      <c r="A89" s="50"/>
      <c r="B89" s="34" t="str">
        <f>'Deskripsi Detil'!B89</f>
        <v>Sub Total A.3.</v>
      </c>
      <c r="C89" s="46">
        <f>SUM(C63:C88)</f>
        <v>0</v>
      </c>
      <c r="D89" s="46">
        <f t="shared" ref="D89:H89" si="17">SUM(D63:D88)</f>
        <v>111600000</v>
      </c>
      <c r="E89" s="46">
        <f t="shared" si="17"/>
        <v>54040000.000000007</v>
      </c>
      <c r="F89" s="46">
        <f t="shared" si="17"/>
        <v>64840000.000000007</v>
      </c>
      <c r="G89" s="46">
        <f t="shared" si="17"/>
        <v>572800000</v>
      </c>
      <c r="H89" s="46">
        <f t="shared" si="17"/>
        <v>803280000</v>
      </c>
      <c r="I89" s="59">
        <f>H89-'Pengelolaan Detil'!E89</f>
        <v>0</v>
      </c>
    </row>
    <row r="90" spans="1:9">
      <c r="A90" s="23"/>
      <c r="B90" s="20" t="str">
        <f>'Deskripsi Detil'!B90</f>
        <v>Sub Total A.</v>
      </c>
      <c r="C90" s="49">
        <f>C36+C61+C89</f>
        <v>840690000.00000012</v>
      </c>
      <c r="D90" s="49">
        <f t="shared" ref="D90:H90" si="18">D36+D61+D89</f>
        <v>431600000</v>
      </c>
      <c r="E90" s="49">
        <f t="shared" si="18"/>
        <v>142540000</v>
      </c>
      <c r="F90" s="49">
        <f t="shared" si="18"/>
        <v>184840000</v>
      </c>
      <c r="G90" s="49">
        <f t="shared" si="18"/>
        <v>1414260000</v>
      </c>
      <c r="H90" s="49">
        <f t="shared" si="18"/>
        <v>3013930000</v>
      </c>
      <c r="I90" s="59">
        <f>H90-'Pengelolaan Detil'!E90</f>
        <v>0</v>
      </c>
    </row>
    <row r="91" spans="1:9">
      <c r="A91" s="39" t="str">
        <f>'Deskripsi Detil'!A91</f>
        <v>B.</v>
      </c>
      <c r="B91" s="40" t="str">
        <f>'Deskripsi Detil'!B91</f>
        <v>BIAYA PENGELOLAAN PENDUKUNG</v>
      </c>
      <c r="C91" s="41"/>
      <c r="D91" s="41"/>
      <c r="E91" s="41"/>
      <c r="F91" s="41"/>
      <c r="G91" s="41"/>
      <c r="H91" s="54"/>
      <c r="I91" s="59">
        <f>H91-'Pengelolaan Detil'!E91</f>
        <v>0</v>
      </c>
    </row>
    <row r="92" spans="1:9" ht="26.4">
      <c r="A92" s="36" t="str">
        <f>'Deskripsi Detil'!A92</f>
        <v>B.1.</v>
      </c>
      <c r="B92" s="37" t="str">
        <f>'Deskripsi Detil'!B92</f>
        <v xml:space="preserve">Pengembangan dan Penguatan Kelembagaan Pengelola Kawasan </v>
      </c>
      <c r="C92" s="38"/>
      <c r="D92" s="38"/>
      <c r="E92" s="38"/>
      <c r="F92" s="38"/>
      <c r="G92" s="38"/>
      <c r="H92" s="64"/>
      <c r="I92" s="59">
        <f>H92-'Pengelolaan Detil'!E92</f>
        <v>0</v>
      </c>
    </row>
    <row r="93" spans="1:9" s="45" customFormat="1">
      <c r="A93" s="24" t="str">
        <f>'Deskripsi Detil'!A93</f>
        <v>B.1.1</v>
      </c>
      <c r="B93" s="19" t="str">
        <f>'Deskripsi Detil'!B93</f>
        <v>Penguatan kebijakan pengelolaan Huliwa</v>
      </c>
      <c r="C93" s="18"/>
      <c r="D93" s="18"/>
      <c r="E93" s="18"/>
      <c r="F93" s="18"/>
      <c r="G93" s="18"/>
      <c r="H93" s="65"/>
      <c r="I93" s="59">
        <f>H93-'Pengelolaan Detil'!E93</f>
        <v>0</v>
      </c>
    </row>
    <row r="94" spans="1:9">
      <c r="A94" s="47" t="str">
        <f>'Deskripsi Detil'!A94</f>
        <v>B.1.1.1</v>
      </c>
      <c r="B94" s="48" t="str">
        <f>'Deskripsi Detil'!B94</f>
        <v>Biaya kajian dan perancangan kebijakan</v>
      </c>
      <c r="C94" s="18">
        <f>'Pengelolaan Detil'!E94</f>
        <v>20000000</v>
      </c>
      <c r="D94" s="18">
        <v>0</v>
      </c>
      <c r="E94" s="18">
        <v>0</v>
      </c>
      <c r="F94" s="18">
        <v>0</v>
      </c>
      <c r="G94" s="18">
        <v>0</v>
      </c>
      <c r="H94" s="65">
        <f t="shared" ref="H94:H111" si="19">SUM(C94:G94)</f>
        <v>20000000</v>
      </c>
      <c r="I94" s="59">
        <f>H94-'Pengelolaan Detil'!E94</f>
        <v>0</v>
      </c>
    </row>
    <row r="95" spans="1:9" ht="26.4">
      <c r="A95" s="47" t="str">
        <f>'Deskripsi Detil'!A95</f>
        <v>B.1.1.2</v>
      </c>
      <c r="B95" s="48" t="str">
        <f>'Deskripsi Detil'!B95</f>
        <v>Biaya kunjungan dan pemeriksaan lapangan</v>
      </c>
      <c r="C95" s="18">
        <f>'Pengelolaan Detil'!E95</f>
        <v>15000000</v>
      </c>
      <c r="D95" s="18">
        <v>0</v>
      </c>
      <c r="E95" s="18">
        <v>0</v>
      </c>
      <c r="F95" s="18">
        <v>0</v>
      </c>
      <c r="G95" s="18">
        <v>0</v>
      </c>
      <c r="H95" s="65">
        <f t="shared" si="19"/>
        <v>15000000</v>
      </c>
      <c r="I95" s="59">
        <f>H95-'Pengelolaan Detil'!E95</f>
        <v>0</v>
      </c>
    </row>
    <row r="96" spans="1:9" ht="26.4">
      <c r="A96" s="47" t="str">
        <f>'Deskripsi Detil'!A96</f>
        <v>B.1.1.3</v>
      </c>
      <c r="B96" s="48" t="str">
        <f>'Deskripsi Detil'!B96</f>
        <v>Biaya pertemuan dan penguatan kebijakan lainnya</v>
      </c>
      <c r="C96" s="18">
        <f>'Pengelolaan Detil'!E96</f>
        <v>15000000</v>
      </c>
      <c r="D96" s="18">
        <v>0</v>
      </c>
      <c r="E96" s="18">
        <v>0</v>
      </c>
      <c r="F96" s="18">
        <v>0</v>
      </c>
      <c r="G96" s="18">
        <v>0</v>
      </c>
      <c r="H96" s="65">
        <f t="shared" si="19"/>
        <v>15000000</v>
      </c>
      <c r="I96" s="59">
        <f>H96-'Pengelolaan Detil'!E96</f>
        <v>0</v>
      </c>
    </row>
    <row r="97" spans="1:9" s="45" customFormat="1">
      <c r="A97" s="24" t="str">
        <f>'Deskripsi Detil'!A97</f>
        <v>B.1.2</v>
      </c>
      <c r="B97" s="19" t="str">
        <f>'Deskripsi Detil'!B97</f>
        <v>Pengelolaan Badan Pengelola Huliwa</v>
      </c>
      <c r="C97" s="18"/>
      <c r="D97" s="18"/>
      <c r="E97" s="18"/>
      <c r="F97" s="18"/>
      <c r="G97" s="18"/>
      <c r="H97" s="65"/>
      <c r="I97" s="59">
        <f>H97-'Pengelolaan Detil'!E97</f>
        <v>0</v>
      </c>
    </row>
    <row r="98" spans="1:9">
      <c r="A98" s="47" t="str">
        <f>'Deskripsi Detil'!A98</f>
        <v>B.1.2.1</v>
      </c>
      <c r="B98" s="48" t="str">
        <f>'Deskripsi Detil'!B98</f>
        <v xml:space="preserve">Biaya gaji dan tunjangan   </v>
      </c>
      <c r="C98" s="18">
        <f>'Pengelolaan Detil'!E98</f>
        <v>96800000.000000015</v>
      </c>
      <c r="D98" s="18">
        <v>0</v>
      </c>
      <c r="E98" s="18">
        <v>0</v>
      </c>
      <c r="F98" s="18">
        <v>0</v>
      </c>
      <c r="G98" s="18">
        <v>0</v>
      </c>
      <c r="H98" s="65">
        <f t="shared" si="19"/>
        <v>96800000.000000015</v>
      </c>
      <c r="I98" s="59">
        <f>H98-'Pengelolaan Detil'!E98</f>
        <v>0</v>
      </c>
    </row>
    <row r="99" spans="1:9">
      <c r="A99" s="47" t="str">
        <f>'Deskripsi Detil'!A99</f>
        <v>B.1.2.2</v>
      </c>
      <c r="B99" s="48" t="str">
        <f>'Deskripsi Detil'!B99</f>
        <v>Biaya konsultan</v>
      </c>
      <c r="C99" s="18">
        <f>'Pengelolaan Detil'!E99</f>
        <v>38720000</v>
      </c>
      <c r="D99" s="18">
        <v>0</v>
      </c>
      <c r="E99" s="18">
        <v>0</v>
      </c>
      <c r="F99" s="18">
        <v>0</v>
      </c>
      <c r="G99" s="18">
        <v>0</v>
      </c>
      <c r="H99" s="65">
        <f t="shared" si="19"/>
        <v>38720000</v>
      </c>
      <c r="I99" s="59">
        <f>H99-'Pengelolaan Detil'!E99</f>
        <v>0</v>
      </c>
    </row>
    <row r="100" spans="1:9">
      <c r="A100" s="47" t="str">
        <f>'Deskripsi Detil'!A100</f>
        <v>B.1.2.3</v>
      </c>
      <c r="B100" s="48" t="str">
        <f>'Deskripsi Detil'!B100</f>
        <v>Biaya rapat dan pertemuan</v>
      </c>
      <c r="C100" s="18">
        <f>'Pengelolaan Detil'!E100</f>
        <v>12000000</v>
      </c>
      <c r="D100" s="18">
        <v>0</v>
      </c>
      <c r="E100" s="18">
        <v>0</v>
      </c>
      <c r="F100" s="18">
        <v>0</v>
      </c>
      <c r="G100" s="18">
        <v>0</v>
      </c>
      <c r="H100" s="65">
        <f t="shared" si="19"/>
        <v>12000000</v>
      </c>
      <c r="I100" s="59">
        <f>H100-'Pengelolaan Detil'!E100</f>
        <v>0</v>
      </c>
    </row>
    <row r="101" spans="1:9" ht="26.4">
      <c r="A101" s="47" t="str">
        <f>'Deskripsi Detil'!A101</f>
        <v>B.1.2.4</v>
      </c>
      <c r="B101" s="48" t="str">
        <f>'Deskripsi Detil'!B101</f>
        <v>Biaya perjalanan dinas dan perjalanan lapangan</v>
      </c>
      <c r="C101" s="18">
        <f>'Pengelolaan Detil'!E101</f>
        <v>18500000</v>
      </c>
      <c r="D101" s="18">
        <v>0</v>
      </c>
      <c r="E101" s="18">
        <v>0</v>
      </c>
      <c r="F101" s="18">
        <v>0</v>
      </c>
      <c r="G101" s="18">
        <v>0</v>
      </c>
      <c r="H101" s="65">
        <f t="shared" si="19"/>
        <v>18500000</v>
      </c>
      <c r="I101" s="59">
        <f>H101-'Pengelolaan Detil'!E101</f>
        <v>0</v>
      </c>
    </row>
    <row r="102" spans="1:9">
      <c r="A102" s="47" t="str">
        <f>'Deskripsi Detil'!A102</f>
        <v>B.1.2.5</v>
      </c>
      <c r="B102" s="48" t="str">
        <f>'Deskripsi Detil'!B102</f>
        <v>Biaya transportasi</v>
      </c>
      <c r="C102" s="18">
        <f>'Pengelolaan Detil'!E102</f>
        <v>24000000</v>
      </c>
      <c r="D102" s="18">
        <v>0</v>
      </c>
      <c r="E102" s="18">
        <v>0</v>
      </c>
      <c r="F102" s="18">
        <v>0</v>
      </c>
      <c r="G102" s="18">
        <v>0</v>
      </c>
      <c r="H102" s="65">
        <f t="shared" si="19"/>
        <v>24000000</v>
      </c>
      <c r="I102" s="59">
        <f>H102-'Pengelolaan Detil'!E102</f>
        <v>0</v>
      </c>
    </row>
    <row r="103" spans="1:9">
      <c r="A103" s="47" t="str">
        <f>'Deskripsi Detil'!A103</f>
        <v>B.1.2.6</v>
      </c>
      <c r="B103" s="48" t="str">
        <f>'Deskripsi Detil'!B103</f>
        <v>Biaya komunikasi</v>
      </c>
      <c r="C103" s="18">
        <f>'Pengelolaan Detil'!E103</f>
        <v>24000000</v>
      </c>
      <c r="D103" s="18">
        <v>0</v>
      </c>
      <c r="E103" s="18">
        <v>0</v>
      </c>
      <c r="F103" s="18">
        <v>0</v>
      </c>
      <c r="G103" s="18">
        <v>0</v>
      </c>
      <c r="H103" s="65">
        <f t="shared" si="19"/>
        <v>24000000</v>
      </c>
      <c r="I103" s="59">
        <f>H103-'Pengelolaan Detil'!E103</f>
        <v>0</v>
      </c>
    </row>
    <row r="104" spans="1:9">
      <c r="A104" s="47" t="str">
        <f>'Deskripsi Detil'!A104</f>
        <v>B.1.2.7</v>
      </c>
      <c r="B104" s="48" t="str">
        <f>'Deskripsi Detil'!B104</f>
        <v>Biaya operasional kantor BP Huliwa</v>
      </c>
      <c r="C104" s="18">
        <f>'Pengelolaan Detil'!E104</f>
        <v>24000000</v>
      </c>
      <c r="D104" s="18">
        <v>0</v>
      </c>
      <c r="E104" s="18">
        <v>0</v>
      </c>
      <c r="F104" s="18">
        <v>0</v>
      </c>
      <c r="G104" s="18">
        <v>0</v>
      </c>
      <c r="H104" s="65">
        <f t="shared" si="19"/>
        <v>24000000</v>
      </c>
      <c r="I104" s="59">
        <f>H104-'Pengelolaan Detil'!E104</f>
        <v>0</v>
      </c>
    </row>
    <row r="105" spans="1:9">
      <c r="A105" s="47" t="str">
        <f>'Deskripsi Detil'!A105</f>
        <v>B.1.2.8</v>
      </c>
      <c r="B105" s="48" t="str">
        <f>'Deskripsi Detil'!B105</f>
        <v>Biaya BP Huliwa lainnya</v>
      </c>
      <c r="C105" s="18">
        <f>'Pengelolaan Detil'!E105</f>
        <v>12000000</v>
      </c>
      <c r="D105" s="18">
        <v>0</v>
      </c>
      <c r="E105" s="18">
        <v>0</v>
      </c>
      <c r="F105" s="18">
        <v>0</v>
      </c>
      <c r="G105" s="18">
        <v>0</v>
      </c>
      <c r="H105" s="65">
        <f t="shared" si="19"/>
        <v>12000000</v>
      </c>
      <c r="I105" s="59">
        <f>H105-'Pengelolaan Detil'!E105</f>
        <v>0</v>
      </c>
    </row>
    <row r="106" spans="1:9" s="45" customFormat="1">
      <c r="A106" s="24" t="str">
        <f>'Deskripsi Detil'!A106</f>
        <v>B.1.3</v>
      </c>
      <c r="B106" s="19" t="str">
        <f>'Deskripsi Detil'!B106</f>
        <v>Perencanaan, pemantauan dan evaluasi</v>
      </c>
      <c r="C106" s="18"/>
      <c r="D106" s="18"/>
      <c r="E106" s="18"/>
      <c r="F106" s="18"/>
      <c r="G106" s="18"/>
      <c r="H106" s="65"/>
      <c r="I106" s="59">
        <f>H106-'Pengelolaan Detil'!E106</f>
        <v>0</v>
      </c>
    </row>
    <row r="107" spans="1:9">
      <c r="A107" s="47" t="str">
        <f>'Deskripsi Detil'!A107</f>
        <v>B.1.3.1</v>
      </c>
      <c r="B107" s="48" t="str">
        <f>'Deskripsi Detil'!B107</f>
        <v>Biaya konsultan/fasilitator</v>
      </c>
      <c r="C107" s="18">
        <v>0</v>
      </c>
      <c r="D107" s="18">
        <v>0</v>
      </c>
      <c r="E107" s="18">
        <f>'Pengelolaan Detil'!E107</f>
        <v>30250000.000000007</v>
      </c>
      <c r="F107" s="18">
        <v>0</v>
      </c>
      <c r="G107" s="18">
        <v>0</v>
      </c>
      <c r="H107" s="65">
        <f t="shared" si="19"/>
        <v>30250000.000000007</v>
      </c>
      <c r="I107" s="59">
        <f>H107-'Pengelolaan Detil'!E107</f>
        <v>0</v>
      </c>
    </row>
    <row r="108" spans="1:9">
      <c r="A108" s="47" t="str">
        <f>'Deskripsi Detil'!A108</f>
        <v>B.1.3.2</v>
      </c>
      <c r="B108" s="48" t="str">
        <f>'Deskripsi Detil'!B108</f>
        <v>Biaya rapat dan pertemuan</v>
      </c>
      <c r="C108" s="18">
        <v>0</v>
      </c>
      <c r="D108" s="18">
        <v>0</v>
      </c>
      <c r="E108" s="18">
        <f>'Pengelolaan Detil'!E108</f>
        <v>14520000.000000004</v>
      </c>
      <c r="F108" s="18">
        <v>0</v>
      </c>
      <c r="G108" s="18">
        <v>0</v>
      </c>
      <c r="H108" s="65">
        <f t="shared" si="19"/>
        <v>14520000.000000004</v>
      </c>
      <c r="I108" s="59">
        <f>H108-'Pengelolaan Detil'!E108</f>
        <v>0</v>
      </c>
    </row>
    <row r="109" spans="1:9">
      <c r="A109" s="47" t="str">
        <f>'Deskripsi Detil'!A109</f>
        <v>B.1.3.3</v>
      </c>
      <c r="B109" s="48" t="str">
        <f>'Deskripsi Detil'!B109</f>
        <v>Biaya perjalanan lapangan</v>
      </c>
      <c r="C109" s="18">
        <v>0</v>
      </c>
      <c r="D109" s="18">
        <v>0</v>
      </c>
      <c r="E109" s="18">
        <f>'Pengelolaan Detil'!E109</f>
        <v>21780000</v>
      </c>
      <c r="F109" s="18">
        <v>0</v>
      </c>
      <c r="G109" s="18">
        <v>0</v>
      </c>
      <c r="H109" s="65">
        <f t="shared" si="19"/>
        <v>21780000</v>
      </c>
      <c r="I109" s="59">
        <f>H109-'Pengelolaan Detil'!E109</f>
        <v>0</v>
      </c>
    </row>
    <row r="110" spans="1:9">
      <c r="A110" s="47" t="str">
        <f>'Deskripsi Detil'!A110</f>
        <v>B.1.3.4</v>
      </c>
      <c r="B110" s="48" t="str">
        <f>'Deskripsi Detil'!B110</f>
        <v>Biaya transportasi</v>
      </c>
      <c r="C110" s="18">
        <v>0</v>
      </c>
      <c r="D110" s="18">
        <v>0</v>
      </c>
      <c r="E110" s="18">
        <f>'Pengelolaan Detil'!E110</f>
        <v>14520000.000000004</v>
      </c>
      <c r="F110" s="18">
        <v>0</v>
      </c>
      <c r="G110" s="18">
        <v>0</v>
      </c>
      <c r="H110" s="65">
        <f t="shared" si="19"/>
        <v>14520000.000000004</v>
      </c>
      <c r="I110" s="59">
        <f>H110-'Pengelolaan Detil'!E110</f>
        <v>0</v>
      </c>
    </row>
    <row r="111" spans="1:9">
      <c r="A111" s="47" t="str">
        <f>'Deskripsi Detil'!A111</f>
        <v>B.1.3.5</v>
      </c>
      <c r="B111" s="48" t="str">
        <f>'Deskripsi Detil'!B111</f>
        <v>Biaya PME lainnya</v>
      </c>
      <c r="C111" s="18">
        <v>0</v>
      </c>
      <c r="D111" s="18">
        <v>0</v>
      </c>
      <c r="E111" s="18">
        <f>'Pengelolaan Detil'!E111</f>
        <v>6050000.0000000009</v>
      </c>
      <c r="F111" s="18">
        <v>0</v>
      </c>
      <c r="G111" s="18">
        <v>0</v>
      </c>
      <c r="H111" s="65">
        <f t="shared" si="19"/>
        <v>6050000.0000000009</v>
      </c>
      <c r="I111" s="59">
        <f>H111-'Pengelolaan Detil'!E111</f>
        <v>0</v>
      </c>
    </row>
    <row r="112" spans="1:9" s="45" customFormat="1" ht="26.4">
      <c r="A112" s="24" t="str">
        <f>'Deskripsi Detil'!A112</f>
        <v>B.1.4</v>
      </c>
      <c r="B112" s="19" t="str">
        <f>'Deskripsi Detil'!B112</f>
        <v>Penguatan forum dan kelembagaan multipihak pengelola Huliwa</v>
      </c>
      <c r="C112" s="18"/>
      <c r="D112" s="18"/>
      <c r="E112" s="18"/>
      <c r="F112" s="18"/>
      <c r="G112" s="18"/>
      <c r="H112" s="65"/>
      <c r="I112" s="59">
        <f>H112-'Pengelolaan Detil'!E112</f>
        <v>0</v>
      </c>
    </row>
    <row r="113" spans="1:9">
      <c r="A113" s="47" t="str">
        <f>'Deskripsi Detil'!A113</f>
        <v>B.1.4.1</v>
      </c>
      <c r="B113" s="48" t="str">
        <f>'Deskripsi Detil'!B113</f>
        <v>Biaya konsultan/fasilitator</v>
      </c>
      <c r="C113" s="18">
        <v>0</v>
      </c>
      <c r="D113" s="18">
        <f>'Pengelolaan Detil'!E113</f>
        <v>30250000.000000007</v>
      </c>
      <c r="E113" s="18">
        <v>0</v>
      </c>
      <c r="F113" s="18">
        <v>0</v>
      </c>
      <c r="G113" s="18">
        <v>0</v>
      </c>
      <c r="H113" s="65">
        <f t="shared" ref="H113:H116" si="20">SUM(C113:G113)</f>
        <v>30250000.000000007</v>
      </c>
      <c r="I113" s="59">
        <f>H113-'Pengelolaan Detil'!E113</f>
        <v>0</v>
      </c>
    </row>
    <row r="114" spans="1:9">
      <c r="A114" s="47" t="str">
        <f>'Deskripsi Detil'!A114</f>
        <v>B.1.4.2</v>
      </c>
      <c r="B114" s="48" t="str">
        <f>'Deskripsi Detil'!B114</f>
        <v>Biaya rapat dan pertemuan</v>
      </c>
      <c r="C114" s="18">
        <v>0</v>
      </c>
      <c r="D114" s="18">
        <f>'Pengelolaan Detil'!E114</f>
        <v>14520000.000000004</v>
      </c>
      <c r="E114" s="18">
        <v>0</v>
      </c>
      <c r="F114" s="18">
        <v>0</v>
      </c>
      <c r="G114" s="18">
        <v>0</v>
      </c>
      <c r="H114" s="65">
        <f t="shared" si="20"/>
        <v>14520000.000000004</v>
      </c>
      <c r="I114" s="59">
        <f>H114-'Pengelolaan Detil'!E114</f>
        <v>0</v>
      </c>
    </row>
    <row r="115" spans="1:9">
      <c r="A115" s="47" t="str">
        <f>'Deskripsi Detil'!A115</f>
        <v>B.1.4.3</v>
      </c>
      <c r="B115" s="48" t="str">
        <f>'Deskripsi Detil'!B115</f>
        <v>Biaya dukungan bagi forum</v>
      </c>
      <c r="C115" s="18">
        <v>0</v>
      </c>
      <c r="D115" s="18">
        <f>'Pengelolaan Detil'!E115</f>
        <v>25000000</v>
      </c>
      <c r="E115" s="18">
        <v>0</v>
      </c>
      <c r="F115" s="18">
        <v>0</v>
      </c>
      <c r="G115" s="18">
        <v>0</v>
      </c>
      <c r="H115" s="65">
        <f t="shared" si="20"/>
        <v>25000000</v>
      </c>
      <c r="I115" s="59">
        <f>H115-'Pengelolaan Detil'!E115</f>
        <v>0</v>
      </c>
    </row>
    <row r="116" spans="1:9" ht="26.4">
      <c r="A116" s="47" t="str">
        <f>'Deskripsi Detil'!A116</f>
        <v>B.1.4.4</v>
      </c>
      <c r="B116" s="48" t="str">
        <f>'Deskripsi Detil'!B116</f>
        <v>Biaya dukungan pengembangan kelembagaan multipihak</v>
      </c>
      <c r="C116" s="18">
        <v>0</v>
      </c>
      <c r="D116" s="18">
        <f>'Pengelolaan Detil'!E116</f>
        <v>0</v>
      </c>
      <c r="E116" s="18">
        <v>0</v>
      </c>
      <c r="F116" s="18">
        <v>0</v>
      </c>
      <c r="G116" s="18">
        <v>0</v>
      </c>
      <c r="H116" s="65">
        <f t="shared" si="20"/>
        <v>0</v>
      </c>
      <c r="I116" s="59">
        <f>H116-'Pengelolaan Detil'!E116</f>
        <v>0</v>
      </c>
    </row>
    <row r="117" spans="1:9">
      <c r="A117" s="50"/>
      <c r="B117" s="34" t="str">
        <f>'Deskripsi Detil'!B117</f>
        <v>Sub Total B.1.</v>
      </c>
      <c r="C117" s="46">
        <f>SUM(C93:C116)</f>
        <v>300020000</v>
      </c>
      <c r="D117" s="46">
        <f t="shared" ref="D117:H117" si="21">SUM(D93:D116)</f>
        <v>69770000.000000015</v>
      </c>
      <c r="E117" s="46">
        <f t="shared" si="21"/>
        <v>87120000.000000015</v>
      </c>
      <c r="F117" s="46">
        <f t="shared" si="21"/>
        <v>0</v>
      </c>
      <c r="G117" s="46">
        <f t="shared" si="21"/>
        <v>0</v>
      </c>
      <c r="H117" s="46">
        <f t="shared" si="21"/>
        <v>456910000</v>
      </c>
      <c r="I117" s="59">
        <f>H117-'Pengelolaan Detil'!E117</f>
        <v>0</v>
      </c>
    </row>
    <row r="118" spans="1:9" ht="26.4">
      <c r="A118" s="36" t="str">
        <f>'Deskripsi Detil'!A118</f>
        <v>B.2.</v>
      </c>
      <c r="B118" s="37" t="str">
        <f>'Deskripsi Detil'!B118</f>
        <v>Pengembangan Jejaring Informasi, Kemitraan dan Pendanaan</v>
      </c>
      <c r="C118" s="38"/>
      <c r="D118" s="38"/>
      <c r="E118" s="38"/>
      <c r="F118" s="38"/>
      <c r="G118" s="38"/>
      <c r="H118" s="64"/>
      <c r="I118" s="59">
        <f>H118-'Pengelolaan Detil'!E118</f>
        <v>0</v>
      </c>
    </row>
    <row r="119" spans="1:9" s="45" customFormat="1">
      <c r="A119" s="24" t="str">
        <f>'Deskripsi Detil'!A119</f>
        <v>B.2.1</v>
      </c>
      <c r="B119" s="19" t="str">
        <f>'Deskripsi Detil'!B119</f>
        <v>Pengembangan kemitraan dan jejaring</v>
      </c>
      <c r="C119" s="18"/>
      <c r="D119" s="18"/>
      <c r="E119" s="18"/>
      <c r="F119" s="18"/>
      <c r="G119" s="18"/>
      <c r="H119" s="65"/>
      <c r="I119" s="59">
        <f>H119-'Pengelolaan Detil'!E119</f>
        <v>0</v>
      </c>
    </row>
    <row r="120" spans="1:9">
      <c r="A120" s="47" t="str">
        <f>'Deskripsi Detil'!A120</f>
        <v>B.2.1.1</v>
      </c>
      <c r="B120" s="48" t="str">
        <f>'Deskripsi Detil'!B120</f>
        <v>Biaya pengembangan media berjejaring</v>
      </c>
      <c r="C120" s="18">
        <v>0</v>
      </c>
      <c r="D120" s="18">
        <f>'Pengelolaan Detil'!E120/2</f>
        <v>6000000</v>
      </c>
      <c r="E120" s="18">
        <f>'Pengelolaan Detil'!E120/2</f>
        <v>6000000</v>
      </c>
      <c r="F120" s="18">
        <v>0</v>
      </c>
      <c r="G120" s="18">
        <v>0</v>
      </c>
      <c r="H120" s="65">
        <f t="shared" ref="H120:H123" si="22">SUM(C120:G120)</f>
        <v>12000000</v>
      </c>
      <c r="I120" s="59">
        <f>H120-'Pengelolaan Detil'!E120</f>
        <v>0</v>
      </c>
    </row>
    <row r="121" spans="1:9">
      <c r="A121" s="47" t="str">
        <f>'Deskripsi Detil'!A121</f>
        <v>B.2.1.2</v>
      </c>
      <c r="B121" s="48" t="str">
        <f>'Deskripsi Detil'!B121</f>
        <v>Biaya konsultan/fasilitator</v>
      </c>
      <c r="C121" s="18">
        <v>0</v>
      </c>
      <c r="D121" s="18">
        <f>'Pengelolaan Detil'!E121/2</f>
        <v>7500000</v>
      </c>
      <c r="E121" s="18">
        <f>'Pengelolaan Detil'!E121/2</f>
        <v>7500000</v>
      </c>
      <c r="F121" s="18">
        <v>0</v>
      </c>
      <c r="G121" s="18">
        <v>0</v>
      </c>
      <c r="H121" s="65">
        <f t="shared" si="22"/>
        <v>15000000</v>
      </c>
      <c r="I121" s="59">
        <f>H121-'Pengelolaan Detil'!E121</f>
        <v>0</v>
      </c>
    </row>
    <row r="122" spans="1:9">
      <c r="A122" s="47" t="str">
        <f>'Deskripsi Detil'!A122</f>
        <v>B.2.1.3</v>
      </c>
      <c r="B122" s="48" t="str">
        <f>'Deskripsi Detil'!B122</f>
        <v>Biaya rapat dan pertemuan</v>
      </c>
      <c r="C122" s="18">
        <v>0</v>
      </c>
      <c r="D122" s="18">
        <f>'Pengelolaan Detil'!E122/2</f>
        <v>6000000</v>
      </c>
      <c r="E122" s="18">
        <f>'Pengelolaan Detil'!E122/2</f>
        <v>6000000</v>
      </c>
      <c r="F122" s="18">
        <v>0</v>
      </c>
      <c r="G122" s="18">
        <v>0</v>
      </c>
      <c r="H122" s="65">
        <f t="shared" si="22"/>
        <v>12000000</v>
      </c>
      <c r="I122" s="59">
        <f>H122-'Pengelolaan Detil'!E122</f>
        <v>0</v>
      </c>
    </row>
    <row r="123" spans="1:9" ht="26.4">
      <c r="A123" s="47" t="str">
        <f>'Deskripsi Detil'!A123</f>
        <v>B.2.1.4</v>
      </c>
      <c r="B123" s="48" t="str">
        <f>'Deskripsi Detil'!B123</f>
        <v>Biaya penggalangan mitra dan jaringan lainnya</v>
      </c>
      <c r="C123" s="18">
        <v>0</v>
      </c>
      <c r="D123" s="18">
        <f>'Pengelolaan Detil'!E123/2</f>
        <v>7500000</v>
      </c>
      <c r="E123" s="18">
        <f>'Pengelolaan Detil'!E123/2</f>
        <v>7500000</v>
      </c>
      <c r="F123" s="18">
        <v>0</v>
      </c>
      <c r="G123" s="18">
        <v>0</v>
      </c>
      <c r="H123" s="65">
        <f t="shared" si="22"/>
        <v>15000000</v>
      </c>
      <c r="I123" s="59">
        <f>H123-'Pengelolaan Detil'!E123</f>
        <v>0</v>
      </c>
    </row>
    <row r="124" spans="1:9" s="45" customFormat="1" ht="26.4">
      <c r="A124" s="24" t="str">
        <f>'Deskripsi Detil'!A124</f>
        <v>B.2.2</v>
      </c>
      <c r="B124" s="19" t="str">
        <f>'Deskripsi Detil'!B124</f>
        <v>Perluasan sumber dana dan pengembangan model penggalangan dana</v>
      </c>
      <c r="C124" s="18"/>
      <c r="D124" s="18"/>
      <c r="E124" s="18"/>
      <c r="F124" s="18"/>
      <c r="G124" s="18"/>
      <c r="H124" s="65"/>
      <c r="I124" s="59">
        <f>H124-'Pengelolaan Detil'!E124</f>
        <v>0</v>
      </c>
    </row>
    <row r="125" spans="1:9" ht="26.4">
      <c r="A125" s="47" t="str">
        <f>'Deskripsi Detil'!A125</f>
        <v>B.2.2.1</v>
      </c>
      <c r="B125" s="48" t="str">
        <f>'Deskripsi Detil'!B125</f>
        <v xml:space="preserve">Biaya kajian kelayakan model/skema usaha/penggalangan dana </v>
      </c>
      <c r="C125" s="18">
        <v>0</v>
      </c>
      <c r="D125" s="18">
        <v>0</v>
      </c>
      <c r="E125" s="18">
        <f>'Pengelolaan Detil'!E125</f>
        <v>0</v>
      </c>
      <c r="F125" s="18">
        <v>0</v>
      </c>
      <c r="G125" s="18">
        <v>0</v>
      </c>
      <c r="H125" s="65">
        <f t="shared" ref="H125:H129" si="23">SUM(C125:G125)</f>
        <v>0</v>
      </c>
      <c r="I125" s="59">
        <f>H125-'Pengelolaan Detil'!E125</f>
        <v>0</v>
      </c>
    </row>
    <row r="126" spans="1:9">
      <c r="A126" s="47" t="str">
        <f>'Deskripsi Detil'!A126</f>
        <v>B.2.2.2</v>
      </c>
      <c r="B126" s="48" t="str">
        <f>'Deskripsi Detil'!B126</f>
        <v>Biaya konsultan/fasilitator</v>
      </c>
      <c r="C126" s="18">
        <v>0</v>
      </c>
      <c r="D126" s="18">
        <v>0</v>
      </c>
      <c r="E126" s="18">
        <f>'Pengelolaan Detil'!E126</f>
        <v>0</v>
      </c>
      <c r="F126" s="18">
        <v>0</v>
      </c>
      <c r="G126" s="18">
        <v>0</v>
      </c>
      <c r="H126" s="65">
        <f t="shared" si="23"/>
        <v>0</v>
      </c>
      <c r="I126" s="59">
        <f>H126-'Pengelolaan Detil'!E126</f>
        <v>0</v>
      </c>
    </row>
    <row r="127" spans="1:9">
      <c r="A127" s="47" t="str">
        <f>'Deskripsi Detil'!A127</f>
        <v>B.2.2.3</v>
      </c>
      <c r="B127" s="48" t="str">
        <f>'Deskripsi Detil'!B127</f>
        <v>Biaya rapat dan pertemuan</v>
      </c>
      <c r="C127" s="18">
        <v>0</v>
      </c>
      <c r="D127" s="18">
        <v>0</v>
      </c>
      <c r="E127" s="18">
        <f>'Pengelolaan Detil'!E127</f>
        <v>25000000</v>
      </c>
      <c r="F127" s="18">
        <v>0</v>
      </c>
      <c r="G127" s="18">
        <v>0</v>
      </c>
      <c r="H127" s="65">
        <f t="shared" si="23"/>
        <v>25000000</v>
      </c>
      <c r="I127" s="59">
        <f>H127-'Pengelolaan Detil'!E127</f>
        <v>0</v>
      </c>
    </row>
    <row r="128" spans="1:9" ht="26.4">
      <c r="A128" s="47" t="str">
        <f>'Deskripsi Detil'!A128</f>
        <v>B.2.2.4</v>
      </c>
      <c r="B128" s="48" t="str">
        <f>'Deskripsi Detil'!B128</f>
        <v xml:space="preserve">Dukungan pengembangan awal usaha/penggalangan dana </v>
      </c>
      <c r="C128" s="18">
        <v>0</v>
      </c>
      <c r="D128" s="18">
        <v>0</v>
      </c>
      <c r="E128" s="18">
        <f>'Pengelolaan Detil'!E128</f>
        <v>50000000</v>
      </c>
      <c r="F128" s="18">
        <v>0</v>
      </c>
      <c r="G128" s="18">
        <v>0</v>
      </c>
      <c r="H128" s="65">
        <f t="shared" si="23"/>
        <v>50000000</v>
      </c>
      <c r="I128" s="59">
        <f>H128-'Pengelolaan Detil'!E128</f>
        <v>0</v>
      </c>
    </row>
    <row r="129" spans="1:9" ht="26.4">
      <c r="A129" s="47" t="str">
        <f>'Deskripsi Detil'!A129</f>
        <v>B.2.2.5</v>
      </c>
      <c r="B129" s="48" t="str">
        <f>'Deskripsi Detil'!B129</f>
        <v>Biaya pengembangan model/skema penggalangan dana lainnya</v>
      </c>
      <c r="C129" s="18">
        <v>0</v>
      </c>
      <c r="D129" s="18">
        <v>0</v>
      </c>
      <c r="E129" s="18">
        <f>'Pengelolaan Detil'!E129</f>
        <v>20000000</v>
      </c>
      <c r="F129" s="18">
        <v>0</v>
      </c>
      <c r="G129" s="18">
        <v>0</v>
      </c>
      <c r="H129" s="65">
        <f t="shared" si="23"/>
        <v>20000000</v>
      </c>
      <c r="I129" s="59">
        <f>H129-'Pengelolaan Detil'!E129</f>
        <v>0</v>
      </c>
    </row>
    <row r="130" spans="1:9" s="45" customFormat="1" ht="26.4">
      <c r="A130" s="24" t="str">
        <f>'Deskripsi Detil'!A130</f>
        <v>B.2.3</v>
      </c>
      <c r="B130" s="19" t="str">
        <f>'Deskripsi Detil'!B130</f>
        <v>Pengembangan kelembagaan penggalangan dana berkelanjutan</v>
      </c>
      <c r="C130" s="18"/>
      <c r="D130" s="18"/>
      <c r="E130" s="18"/>
      <c r="F130" s="18"/>
      <c r="G130" s="18"/>
      <c r="H130" s="65"/>
      <c r="I130" s="59">
        <f>H130-'Pengelolaan Detil'!E130</f>
        <v>0</v>
      </c>
    </row>
    <row r="131" spans="1:9">
      <c r="A131" s="47" t="str">
        <f>'Deskripsi Detil'!A131</f>
        <v>B.2.3.1</v>
      </c>
      <c r="B131" s="48" t="str">
        <f>'Deskripsi Detil'!B131</f>
        <v>Biaya konsultan/fasilitator</v>
      </c>
      <c r="C131" s="18">
        <v>0</v>
      </c>
      <c r="D131" s="18">
        <v>0</v>
      </c>
      <c r="E131" s="18">
        <f>'Pengelolaan Detil'!E131</f>
        <v>45000000</v>
      </c>
      <c r="F131" s="18">
        <v>0</v>
      </c>
      <c r="G131" s="18">
        <v>0</v>
      </c>
      <c r="H131" s="65">
        <f t="shared" ref="H131:H134" si="24">SUM(C131:G131)</f>
        <v>45000000</v>
      </c>
      <c r="I131" s="59">
        <f>H131-'Pengelolaan Detil'!E131</f>
        <v>0</v>
      </c>
    </row>
    <row r="132" spans="1:9">
      <c r="A132" s="47" t="str">
        <f>'Deskripsi Detil'!A132</f>
        <v>B.2.3.2</v>
      </c>
      <c r="B132" s="48" t="str">
        <f>'Deskripsi Detil'!B132</f>
        <v>Biaya rapat dan pertemuan</v>
      </c>
      <c r="C132" s="18">
        <v>0</v>
      </c>
      <c r="D132" s="18">
        <v>0</v>
      </c>
      <c r="E132" s="18">
        <f>'Pengelolaan Detil'!E132</f>
        <v>25000000</v>
      </c>
      <c r="F132" s="18">
        <v>0</v>
      </c>
      <c r="G132" s="18">
        <v>0</v>
      </c>
      <c r="H132" s="65">
        <f t="shared" si="24"/>
        <v>25000000</v>
      </c>
      <c r="I132" s="59">
        <f>H132-'Pengelolaan Detil'!E132</f>
        <v>0</v>
      </c>
    </row>
    <row r="133" spans="1:9" ht="26.4">
      <c r="A133" s="47" t="str">
        <f>'Deskripsi Detil'!A133</f>
        <v>B.2.3.3</v>
      </c>
      <c r="B133" s="48" t="str">
        <f>'Deskripsi Detil'!B133</f>
        <v>Dukungan awal bagi kelembagaan penggalangan dana berkelanjutan</v>
      </c>
      <c r="C133" s="18">
        <v>0</v>
      </c>
      <c r="D133" s="18">
        <v>0</v>
      </c>
      <c r="E133" s="18">
        <f>'Pengelolaan Detil'!E133</f>
        <v>50000000</v>
      </c>
      <c r="F133" s="18">
        <v>0</v>
      </c>
      <c r="G133" s="18">
        <v>0</v>
      </c>
      <c r="H133" s="65">
        <f t="shared" si="24"/>
        <v>50000000</v>
      </c>
      <c r="I133" s="59">
        <f>H133-'Pengelolaan Detil'!E133</f>
        <v>0</v>
      </c>
    </row>
    <row r="134" spans="1:9" ht="26.4">
      <c r="A134" s="47" t="str">
        <f>'Deskripsi Detil'!A134</f>
        <v>B.2.3.4</v>
      </c>
      <c r="B134" s="48" t="str">
        <f>'Deskripsi Detil'!B134</f>
        <v>Biaya pengembangan kelembagaan lainnya</v>
      </c>
      <c r="C134" s="18">
        <v>0</v>
      </c>
      <c r="D134" s="18">
        <v>0</v>
      </c>
      <c r="E134" s="18">
        <f>'Pengelolaan Detil'!E134</f>
        <v>20000000</v>
      </c>
      <c r="F134" s="18">
        <v>0</v>
      </c>
      <c r="G134" s="18">
        <v>0</v>
      </c>
      <c r="H134" s="65">
        <f t="shared" si="24"/>
        <v>20000000</v>
      </c>
      <c r="I134" s="59">
        <f>H134-'Pengelolaan Detil'!E134</f>
        <v>0</v>
      </c>
    </row>
    <row r="135" spans="1:9">
      <c r="A135" s="50"/>
      <c r="B135" s="34" t="str">
        <f>'Deskripsi Detil'!B135</f>
        <v>Sub Total B.2.</v>
      </c>
      <c r="C135" s="46">
        <f>SUM(C119:C134)</f>
        <v>0</v>
      </c>
      <c r="D135" s="46">
        <f t="shared" ref="D135:H135" si="25">SUM(D119:D134)</f>
        <v>27000000</v>
      </c>
      <c r="E135" s="46">
        <f t="shared" si="25"/>
        <v>262000000</v>
      </c>
      <c r="F135" s="46">
        <f t="shared" si="25"/>
        <v>0</v>
      </c>
      <c r="G135" s="46">
        <f t="shared" si="25"/>
        <v>0</v>
      </c>
      <c r="H135" s="46">
        <f t="shared" si="25"/>
        <v>289000000</v>
      </c>
      <c r="I135" s="59">
        <f>H135-'Pengelolaan Detil'!E135</f>
        <v>0</v>
      </c>
    </row>
    <row r="136" spans="1:9">
      <c r="A136" s="23"/>
      <c r="B136" s="20" t="str">
        <f>'Deskripsi Detil'!B136</f>
        <v>Sub Total B.</v>
      </c>
      <c r="C136" s="49">
        <f>C117+C135</f>
        <v>300020000</v>
      </c>
      <c r="D136" s="49">
        <f t="shared" ref="D136:H136" si="26">D117+D135</f>
        <v>96770000.000000015</v>
      </c>
      <c r="E136" s="49">
        <f t="shared" si="26"/>
        <v>349120000</v>
      </c>
      <c r="F136" s="49">
        <f t="shared" si="26"/>
        <v>0</v>
      </c>
      <c r="G136" s="49">
        <f t="shared" si="26"/>
        <v>0</v>
      </c>
      <c r="H136" s="49">
        <f t="shared" si="26"/>
        <v>745910000</v>
      </c>
      <c r="I136" s="59">
        <f>H136-'Pengelolaan Detil'!E136</f>
        <v>0</v>
      </c>
    </row>
    <row r="137" spans="1:9">
      <c r="A137" s="39"/>
      <c r="B137" s="40" t="str">
        <f>'Deskripsi Detil'!B137</f>
        <v>TOTAL</v>
      </c>
      <c r="C137" s="54">
        <f>C90+C136</f>
        <v>1140710000</v>
      </c>
      <c r="D137" s="54">
        <f t="shared" ref="D137:H137" si="27">D90+D136</f>
        <v>528370000</v>
      </c>
      <c r="E137" s="54">
        <f t="shared" si="27"/>
        <v>491660000</v>
      </c>
      <c r="F137" s="54">
        <f t="shared" si="27"/>
        <v>184840000</v>
      </c>
      <c r="G137" s="54">
        <f t="shared" si="27"/>
        <v>1414260000</v>
      </c>
      <c r="H137" s="54">
        <f t="shared" si="27"/>
        <v>3759840000</v>
      </c>
      <c r="I137" s="59">
        <f>H137-'Pengelolaan Detil'!E137</f>
        <v>0</v>
      </c>
    </row>
    <row r="138" spans="1:9">
      <c r="A138" s="26"/>
      <c r="B138" s="21"/>
    </row>
    <row r="139" spans="1:9">
      <c r="A139" s="3"/>
      <c r="B139" s="8"/>
    </row>
    <row r="140" spans="1:9" s="6" customFormat="1">
      <c r="A140" s="1"/>
      <c r="B140" s="7"/>
      <c r="C140" s="13"/>
      <c r="D140" s="13"/>
      <c r="E140" s="13"/>
      <c r="F140" s="13"/>
      <c r="G140" s="13"/>
      <c r="H140" s="62"/>
    </row>
    <row r="141" spans="1:9" s="6" customFormat="1">
      <c r="A141" s="1"/>
      <c r="B141" s="7"/>
      <c r="C141" s="13"/>
      <c r="D141" s="13"/>
      <c r="E141" s="13"/>
      <c r="F141" s="13"/>
      <c r="G141" s="13"/>
      <c r="H141" s="62"/>
    </row>
    <row r="142" spans="1:9" s="6" customFormat="1">
      <c r="A142" s="1"/>
      <c r="B142" s="7"/>
      <c r="C142" s="13"/>
      <c r="D142" s="13"/>
      <c r="E142" s="13"/>
      <c r="F142" s="13"/>
      <c r="G142" s="13"/>
      <c r="H142" s="62"/>
    </row>
    <row r="143" spans="1:9" s="6" customFormat="1">
      <c r="A143" s="1"/>
      <c r="B143" s="7"/>
      <c r="C143" s="13"/>
      <c r="D143" s="13"/>
      <c r="E143" s="13"/>
      <c r="F143" s="13"/>
      <c r="G143" s="13"/>
      <c r="H143" s="62"/>
    </row>
    <row r="144" spans="1:9" s="6" customFormat="1">
      <c r="A144" s="27"/>
      <c r="B144" s="4"/>
      <c r="C144" s="13"/>
      <c r="D144" s="13"/>
      <c r="E144" s="13"/>
      <c r="F144" s="13"/>
      <c r="G144" s="13"/>
      <c r="H144" s="62"/>
    </row>
    <row r="145" spans="1:9" s="6" customFormat="1">
      <c r="A145" s="28"/>
      <c r="B145" s="5"/>
      <c r="C145" s="13"/>
      <c r="D145" s="13"/>
      <c r="E145" s="13"/>
      <c r="F145" s="13"/>
      <c r="G145" s="13"/>
      <c r="H145" s="62"/>
    </row>
    <row r="146" spans="1:9" s="6" customFormat="1">
      <c r="A146" s="1"/>
      <c r="B146" s="7"/>
      <c r="C146" s="14"/>
      <c r="D146" s="14"/>
      <c r="E146" s="14"/>
      <c r="F146" s="14"/>
      <c r="G146" s="14"/>
      <c r="H146" s="63"/>
    </row>
    <row r="147" spans="1:9" s="6" customFormat="1">
      <c r="A147" s="1"/>
      <c r="B147" s="7"/>
      <c r="C147" s="14"/>
      <c r="D147" s="14"/>
      <c r="E147" s="14"/>
      <c r="F147" s="14"/>
      <c r="G147" s="14"/>
      <c r="H147" s="63"/>
    </row>
    <row r="148" spans="1:9" s="6" customFormat="1">
      <c r="A148" s="28"/>
      <c r="B148" s="5"/>
      <c r="C148" s="13"/>
      <c r="D148" s="13"/>
      <c r="E148" s="13"/>
      <c r="F148" s="13"/>
      <c r="G148" s="13"/>
      <c r="H148" s="62"/>
    </row>
    <row r="149" spans="1:9" s="6" customFormat="1">
      <c r="A149" s="28"/>
      <c r="B149" s="5"/>
      <c r="C149" s="13"/>
      <c r="D149" s="13"/>
      <c r="E149" s="13"/>
      <c r="F149" s="13"/>
      <c r="G149" s="13"/>
      <c r="H149" s="62"/>
    </row>
    <row r="150" spans="1:9" s="6" customFormat="1">
      <c r="A150" s="28"/>
      <c r="B150" s="5"/>
      <c r="C150" s="13"/>
      <c r="D150" s="13"/>
      <c r="E150" s="13"/>
      <c r="F150" s="13"/>
      <c r="G150" s="13"/>
      <c r="H150" s="62"/>
    </row>
    <row r="151" spans="1:9" s="6" customFormat="1">
      <c r="A151" s="28"/>
      <c r="B151" s="5"/>
      <c r="C151" s="13"/>
      <c r="D151" s="13"/>
      <c r="E151" s="13"/>
      <c r="F151" s="13"/>
      <c r="G151" s="13"/>
      <c r="H151" s="62"/>
    </row>
    <row r="152" spans="1:9" s="6" customFormat="1">
      <c r="A152" s="28"/>
      <c r="B152" s="5"/>
      <c r="C152" s="13"/>
      <c r="D152" s="13"/>
      <c r="E152" s="13"/>
      <c r="F152" s="13"/>
      <c r="G152" s="13"/>
      <c r="H152" s="62"/>
    </row>
    <row r="154" spans="1:9">
      <c r="C154" s="11"/>
      <c r="D154" s="11"/>
      <c r="E154" s="11"/>
      <c r="F154" s="11"/>
      <c r="G154" s="11"/>
      <c r="H154" s="10"/>
    </row>
    <row r="155" spans="1:9">
      <c r="C155" s="11"/>
      <c r="D155" s="11"/>
      <c r="E155" s="11"/>
      <c r="F155" s="11"/>
      <c r="G155" s="11"/>
      <c r="H155" s="10"/>
    </row>
    <row r="156" spans="1:9" s="45" customFormat="1">
      <c r="A156" s="3"/>
      <c r="B156" s="8"/>
      <c r="C156" s="10"/>
      <c r="D156" s="10"/>
      <c r="E156" s="10"/>
      <c r="F156" s="10"/>
      <c r="G156" s="10"/>
      <c r="H156" s="10"/>
      <c r="I156" s="42"/>
    </row>
    <row r="157" spans="1:9">
      <c r="C157" s="11"/>
      <c r="D157" s="11"/>
      <c r="E157" s="11"/>
      <c r="F157" s="11"/>
      <c r="G157" s="11"/>
      <c r="H157" s="10"/>
    </row>
    <row r="158" spans="1:9">
      <c r="C158" s="11"/>
      <c r="D158" s="11"/>
      <c r="E158" s="11"/>
      <c r="F158" s="11"/>
      <c r="G158" s="11"/>
      <c r="H158" s="10"/>
    </row>
    <row r="161" spans="1:9" s="45" customFormat="1">
      <c r="A161" s="3"/>
      <c r="B161" s="8"/>
      <c r="C161" s="15"/>
      <c r="D161" s="15"/>
      <c r="E161" s="15"/>
      <c r="F161" s="15"/>
      <c r="G161" s="15"/>
      <c r="H161" s="15"/>
      <c r="I161" s="42"/>
    </row>
    <row r="172" spans="1:9">
      <c r="A172" s="28"/>
      <c r="B172" s="5"/>
    </row>
    <row r="173" spans="1:9">
      <c r="A173" s="28"/>
      <c r="B173" s="5"/>
    </row>
    <row r="174" spans="1:9">
      <c r="A174" s="28"/>
      <c r="B174" s="5"/>
    </row>
    <row r="175" spans="1:9">
      <c r="A175" s="28"/>
      <c r="B175" s="5"/>
    </row>
    <row r="176" spans="1:9">
      <c r="A176" s="28"/>
      <c r="B176" s="5"/>
    </row>
    <row r="178" spans="1:2">
      <c r="A178" s="29"/>
      <c r="B178" s="22"/>
    </row>
    <row r="179" spans="1:2">
      <c r="A179" s="28"/>
      <c r="B179" s="5"/>
    </row>
    <row r="180" spans="1:2">
      <c r="A180" s="28"/>
      <c r="B180" s="5"/>
    </row>
    <row r="181" spans="1:2">
      <c r="A181" s="28"/>
      <c r="B181" s="5"/>
    </row>
    <row r="182" spans="1:2">
      <c r="A182" s="28"/>
      <c r="B182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8" width="15.88671875" style="12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Detil 2018'!H2</f>
        <v>3707894000</v>
      </c>
    </row>
    <row r="3" spans="1:8">
      <c r="A3" s="30">
        <f>'Pengelolaan Detil 2018'!A3</f>
        <v>2018</v>
      </c>
      <c r="D3" s="9"/>
      <c r="E3" s="9"/>
      <c r="F3" s="9"/>
      <c r="G3" s="9"/>
      <c r="H3" s="9">
        <f>SUM(C4:G4)</f>
        <v>3707894000</v>
      </c>
    </row>
    <row r="4" spans="1:8">
      <c r="A4" s="3"/>
      <c r="B4" s="8"/>
      <c r="C4" s="9">
        <f>C42</f>
        <v>1069829500.0000001</v>
      </c>
      <c r="D4" s="9">
        <f t="shared" ref="D4:H4" si="0">D42</f>
        <v>569567000</v>
      </c>
      <c r="E4" s="9">
        <f t="shared" si="0"/>
        <v>400776000</v>
      </c>
      <c r="F4" s="9">
        <f t="shared" si="0"/>
        <v>212404000</v>
      </c>
      <c r="G4" s="9">
        <f t="shared" si="0"/>
        <v>1455317500</v>
      </c>
      <c r="H4" s="9">
        <f t="shared" si="0"/>
        <v>3707894000</v>
      </c>
    </row>
    <row r="5" spans="1:8" s="43" customFormat="1">
      <c r="A5" s="117" t="s">
        <v>8</v>
      </c>
      <c r="B5" s="117" t="s">
        <v>3</v>
      </c>
      <c r="C5" s="118" t="str">
        <f>'Pengelolaan Detil 2018'!C5:H5</f>
        <v>ANGGARAN PENGELOLAAN RUTIN 2018</v>
      </c>
      <c r="D5" s="118"/>
      <c r="E5" s="118"/>
      <c r="F5" s="118"/>
      <c r="G5" s="118"/>
      <c r="H5" s="118"/>
    </row>
    <row r="6" spans="1:8" s="44" customFormat="1" ht="26.4">
      <c r="A6" s="117"/>
      <c r="B6" s="117"/>
      <c r="C6" s="51" t="str">
        <f>'Pengelolaan Detil 2018'!C6</f>
        <v>Pemerintah Daerah</v>
      </c>
      <c r="D6" s="51" t="str">
        <f>'Pengelolaan Detil 2018'!D6</f>
        <v>Korporasi dan CSR</v>
      </c>
      <c r="E6" s="51" t="str">
        <f>'Pengelolaan Detil 2018'!E6</f>
        <v>TNC dan NGO Lainnya</v>
      </c>
      <c r="F6" s="51" t="str">
        <f>'Pengelolaan Detil 2018'!F6</f>
        <v>Lembaga dan Masyarakat Adat</v>
      </c>
      <c r="G6" s="51" t="str">
        <f>'Pengelolaan Detil 2018'!G6</f>
        <v>Sumber Dana Baru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41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38"/>
    </row>
    <row r="9" spans="1:8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SUM('Pengelolaan Detil 2018'!C9:C13)</f>
        <v>0</v>
      </c>
      <c r="D9" s="18">
        <f>SUM('Pengelolaan Detil 2018'!D9:D13)</f>
        <v>0</v>
      </c>
      <c r="E9" s="18">
        <f>SUM('Pengelolaan Detil 2018'!E9:E13)</f>
        <v>0</v>
      </c>
      <c r="F9" s="18">
        <f>SUM('Pengelolaan Detil 2018'!F9:F13)</f>
        <v>0</v>
      </c>
      <c r="G9" s="18">
        <f>SUM('Pengelolaan Detil 2018'!G9:G13)</f>
        <v>0</v>
      </c>
      <c r="H9" s="18">
        <f>SUM(C9:G9)</f>
        <v>0</v>
      </c>
    </row>
    <row r="10" spans="1:8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SUM('Pengelolaan Detil 2018'!C14:C22)</f>
        <v>708757500.00000012</v>
      </c>
      <c r="D10" s="18">
        <f>SUM('Pengelolaan Detil 2018'!D14:D22)</f>
        <v>0</v>
      </c>
      <c r="E10" s="18">
        <f>SUM('Pengelolaan Detil 2018'!E14:E22)</f>
        <v>0</v>
      </c>
      <c r="F10" s="18">
        <f>SUM('Pengelolaan Detil 2018'!F14:F22)</f>
        <v>150000000</v>
      </c>
      <c r="G10" s="18">
        <f>SUM('Pengelolaan Detil 2018'!G14:G22)</f>
        <v>558757500.00000012</v>
      </c>
      <c r="H10" s="18">
        <f t="shared" ref="H10:H12" si="1">SUM(C10:G10)</f>
        <v>1417515000.0000002</v>
      </c>
    </row>
    <row r="11" spans="1:8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SUM('Pengelolaan Detil 2018'!C23:C27)</f>
        <v>22500000</v>
      </c>
      <c r="D11" s="18">
        <f>SUM('Pengelolaan Detil 2018'!D23:D27)</f>
        <v>0</v>
      </c>
      <c r="E11" s="18">
        <f>SUM('Pengelolaan Detil 2018'!E23:E27)</f>
        <v>22500000</v>
      </c>
      <c r="F11" s="18">
        <f>SUM('Pengelolaan Detil 2018'!F23:F27)</f>
        <v>0</v>
      </c>
      <c r="G11" s="18">
        <f>SUM('Pengelolaan Detil 2018'!G23:G27)</f>
        <v>0</v>
      </c>
      <c r="H11" s="18">
        <f t="shared" si="1"/>
        <v>45000000</v>
      </c>
    </row>
    <row r="12" spans="1:8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SUM('Pengelolaan Detil 2018'!C28:C35)</f>
        <v>45000000</v>
      </c>
      <c r="D12" s="18">
        <f>SUM('Pengelolaan Detil 2018'!D28:D35)</f>
        <v>232000000</v>
      </c>
      <c r="E12" s="18">
        <f>SUM('Pengelolaan Detil 2018'!E28:E35)</f>
        <v>0</v>
      </c>
      <c r="F12" s="18">
        <f>SUM('Pengelolaan Detil 2018'!F28:F35)</f>
        <v>0</v>
      </c>
      <c r="G12" s="18">
        <f>SUM('Pengelolaan Detil 2018'!G28:G35)</f>
        <v>0</v>
      </c>
      <c r="H12" s="18">
        <f t="shared" si="1"/>
        <v>277000000</v>
      </c>
    </row>
    <row r="13" spans="1:8">
      <c r="A13" s="50"/>
      <c r="B13" s="34" t="str">
        <f>'Deskripsi Detil'!B36</f>
        <v>Sub Total A.1.</v>
      </c>
      <c r="C13" s="46">
        <f t="shared" ref="C13:H13" si="2">SUM(C9:C12)</f>
        <v>776257500.00000012</v>
      </c>
      <c r="D13" s="46">
        <f t="shared" si="2"/>
        <v>232000000</v>
      </c>
      <c r="E13" s="46">
        <f t="shared" si="2"/>
        <v>22500000</v>
      </c>
      <c r="F13" s="46">
        <f t="shared" si="2"/>
        <v>150000000</v>
      </c>
      <c r="G13" s="46">
        <f t="shared" si="2"/>
        <v>558757500.00000012</v>
      </c>
      <c r="H13" s="46">
        <f t="shared" si="2"/>
        <v>1739515000.0000002</v>
      </c>
    </row>
    <row r="14" spans="1:8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38"/>
      <c r="H14" s="38"/>
    </row>
    <row r="15" spans="1:8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SUM('Pengelolaan Detil 2018'!C38:C40)</f>
        <v>0</v>
      </c>
      <c r="D15" s="18">
        <f>SUM('Pengelolaan Detil 2018'!D38:D40)</f>
        <v>0</v>
      </c>
      <c r="E15" s="18">
        <f>SUM('Pengelolaan Detil 2018'!E38:E40)</f>
        <v>0</v>
      </c>
      <c r="F15" s="18">
        <f>SUM('Pengelolaan Detil 2018'!F38:F40)</f>
        <v>0</v>
      </c>
      <c r="G15" s="18">
        <f>SUM('Pengelolaan Detil 2018'!G38:G40)</f>
        <v>0</v>
      </c>
      <c r="H15" s="18">
        <f t="shared" ref="H15:H19" si="3">SUM(C15:G15)</f>
        <v>0</v>
      </c>
    </row>
    <row r="16" spans="1:8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SUM('Pengelolaan Detil 2018'!C41:C44)</f>
        <v>0</v>
      </c>
      <c r="D16" s="18">
        <f>SUM('Pengelolaan Detil 2018'!D41:D44)</f>
        <v>0</v>
      </c>
      <c r="E16" s="18">
        <f>SUM('Pengelolaan Detil 2018'!E41:E44)</f>
        <v>0</v>
      </c>
      <c r="F16" s="18">
        <f>SUM('Pengelolaan Detil 2018'!F41:F44)</f>
        <v>0</v>
      </c>
      <c r="G16" s="18">
        <f>SUM('Pengelolaan Detil 2018'!G41:G44)</f>
        <v>0</v>
      </c>
      <c r="H16" s="18">
        <f t="shared" si="3"/>
        <v>0</v>
      </c>
    </row>
    <row r="17" spans="1:8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SUM('Pengelolaan Detil 2018'!C45:C49)</f>
        <v>0</v>
      </c>
      <c r="D17" s="18">
        <f>SUM('Pengelolaan Detil 2018'!D45:D49)</f>
        <v>86400000</v>
      </c>
      <c r="E17" s="18">
        <f>SUM('Pengelolaan Detil 2018'!E45:E49)</f>
        <v>0</v>
      </c>
      <c r="F17" s="18">
        <f>SUM('Pengelolaan Detil 2018'!F45:F49)</f>
        <v>0</v>
      </c>
      <c r="G17" s="18">
        <f>SUM('Pengelolaan Detil 2018'!G45:G49)</f>
        <v>181400000</v>
      </c>
      <c r="H17" s="18">
        <f t="shared" si="3"/>
        <v>267800000</v>
      </c>
    </row>
    <row r="18" spans="1:8">
      <c r="A18" s="25" t="str">
        <f>'Deskripsi Detil'!A50</f>
        <v>A.2.4</v>
      </c>
      <c r="B18" s="52" t="str">
        <f>'Deskripsi Detil'!B50</f>
        <v>Rehabilitasi dan restorasi kawasan</v>
      </c>
      <c r="C18" s="35">
        <f>SUM('Pengelolaan Detil 2018'!C50:C54)</f>
        <v>0</v>
      </c>
      <c r="D18" s="35">
        <f>SUM('Pengelolaan Detil 2018'!D50:D54)</f>
        <v>16000000</v>
      </c>
      <c r="E18" s="35">
        <f>SUM('Pengelolaan Detil 2018'!E50:E54)</f>
        <v>116000000</v>
      </c>
      <c r="F18" s="35">
        <f>SUM('Pengelolaan Detil 2018'!F50:F54)</f>
        <v>0</v>
      </c>
      <c r="G18" s="35">
        <f>SUM('Pengelolaan Detil 2018'!G50:G54)</f>
        <v>50000000</v>
      </c>
      <c r="H18" s="18">
        <f t="shared" si="3"/>
        <v>182000000</v>
      </c>
    </row>
    <row r="19" spans="1:8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SUM('Pengelolaan Detil 2018'!C55:C60)</f>
        <v>0</v>
      </c>
      <c r="D19" s="18">
        <f>SUM('Pengelolaan Detil 2018'!D55:D60)</f>
        <v>0</v>
      </c>
      <c r="E19" s="18">
        <f>SUM('Pengelolaan Detil 2018'!E55:E60)</f>
        <v>0</v>
      </c>
      <c r="F19" s="18">
        <f>SUM('Pengelolaan Detil 2018'!F55:F60)</f>
        <v>0</v>
      </c>
      <c r="G19" s="18">
        <f>SUM('Pengelolaan Detil 2018'!G55:G60)</f>
        <v>207800000</v>
      </c>
      <c r="H19" s="18">
        <f t="shared" si="3"/>
        <v>207800000</v>
      </c>
    </row>
    <row r="20" spans="1:8">
      <c r="A20" s="50"/>
      <c r="B20" s="34" t="str">
        <f>'Deskripsi Detil'!B61</f>
        <v>Sub Total A.2.</v>
      </c>
      <c r="C20" s="46">
        <f t="shared" ref="C20:H20" si="4">SUM(C15:C19)</f>
        <v>0</v>
      </c>
      <c r="D20" s="46">
        <f t="shared" si="4"/>
        <v>102400000</v>
      </c>
      <c r="E20" s="46">
        <f t="shared" si="4"/>
        <v>116000000</v>
      </c>
      <c r="F20" s="46">
        <f t="shared" si="4"/>
        <v>0</v>
      </c>
      <c r="G20" s="46">
        <f t="shared" si="4"/>
        <v>439200000</v>
      </c>
      <c r="H20" s="46">
        <f t="shared" si="4"/>
        <v>657600000</v>
      </c>
    </row>
    <row r="21" spans="1:8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38"/>
      <c r="H21" s="38"/>
    </row>
    <row r="22" spans="1:8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SUM('Pengelolaan Detil 2018'!C63:C67)</f>
        <v>0</v>
      </c>
      <c r="D22" s="18">
        <f>SUM('Pengelolaan Detil 2018'!D63:D67)</f>
        <v>0</v>
      </c>
      <c r="E22" s="18">
        <f>SUM('Pengelolaan Detil 2018'!E63:E67)</f>
        <v>49444000.000000015</v>
      </c>
      <c r="F22" s="18">
        <f>SUM('Pengelolaan Detil 2018'!F63:F67)</f>
        <v>49444000.000000015</v>
      </c>
      <c r="G22" s="18">
        <f>SUM('Pengelolaan Detil 2018'!G63:G67)</f>
        <v>0</v>
      </c>
      <c r="H22" s="18">
        <f t="shared" ref="H22:H26" si="5">SUM(C22:G22)</f>
        <v>98888000.00000003</v>
      </c>
    </row>
    <row r="23" spans="1:8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SUM('Pengelolaan Detil 2018'!C68:C72)</f>
        <v>0</v>
      </c>
      <c r="D23" s="18">
        <f>SUM('Pengelolaan Detil 2018'!D68:D72)</f>
        <v>133920000</v>
      </c>
      <c r="E23" s="18">
        <f>SUM('Pengelolaan Detil 2018'!E68:E72)</f>
        <v>0</v>
      </c>
      <c r="F23" s="18">
        <f>SUM('Pengelolaan Detil 2018'!F68:F72)</f>
        <v>0</v>
      </c>
      <c r="G23" s="18">
        <f>SUM('Pengelolaan Detil 2018'!G68:G72)</f>
        <v>133920000</v>
      </c>
      <c r="H23" s="18">
        <f t="shared" si="5"/>
        <v>267840000</v>
      </c>
    </row>
    <row r="24" spans="1:8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SUM('Pengelolaan Detil 2018'!C73:C77)</f>
        <v>0</v>
      </c>
      <c r="D24" s="18">
        <f>SUM('Pengelolaan Detil 2018'!D73:D77)</f>
        <v>0</v>
      </c>
      <c r="E24" s="18">
        <f>SUM('Pengelolaan Detil 2018'!E73:E77)</f>
        <v>0</v>
      </c>
      <c r="F24" s="18">
        <f>SUM('Pengelolaan Detil 2018'!F73:F77)</f>
        <v>0</v>
      </c>
      <c r="G24" s="18">
        <f>SUM('Pengelolaan Detil 2018'!G73:G77)</f>
        <v>185000000</v>
      </c>
      <c r="H24" s="18">
        <f t="shared" si="5"/>
        <v>185000000</v>
      </c>
    </row>
    <row r="25" spans="1:8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SUM('Pengelolaan Detil 2018'!C78:C82)</f>
        <v>0</v>
      </c>
      <c r="D25" s="18">
        <f>SUM('Pengelolaan Detil 2018'!D78:D82)</f>
        <v>0</v>
      </c>
      <c r="E25" s="18">
        <f>SUM('Pengelolaan Detil 2018'!E78:E82)</f>
        <v>0</v>
      </c>
      <c r="F25" s="18">
        <f>SUM('Pengelolaan Detil 2018'!F78:F82)</f>
        <v>12960000</v>
      </c>
      <c r="G25" s="18">
        <f>SUM('Pengelolaan Detil 2018'!G78:G82)</f>
        <v>73440000</v>
      </c>
      <c r="H25" s="18">
        <f t="shared" si="5"/>
        <v>86400000</v>
      </c>
    </row>
    <row r="26" spans="1:8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SUM('Pengelolaan Detil 2018'!C83:C88)</f>
        <v>0</v>
      </c>
      <c r="D26" s="18">
        <f>SUM('Pengelolaan Detil 2018'!D83:D88)</f>
        <v>0</v>
      </c>
      <c r="E26" s="18">
        <f>SUM('Pengelolaan Detil 2018'!E83:E88)</f>
        <v>0</v>
      </c>
      <c r="F26" s="18">
        <f>SUM('Pengelolaan Detil 2018'!F83:F88)</f>
        <v>0</v>
      </c>
      <c r="G26" s="18">
        <f>SUM('Pengelolaan Detil 2018'!G83:G88)</f>
        <v>65000000</v>
      </c>
      <c r="H26" s="18">
        <f t="shared" si="5"/>
        <v>65000000</v>
      </c>
    </row>
    <row r="27" spans="1:8">
      <c r="A27" s="50"/>
      <c r="B27" s="34" t="str">
        <f>'Deskripsi Detil'!B89</f>
        <v>Sub Total A.3.</v>
      </c>
      <c r="C27" s="46">
        <f t="shared" ref="C27:H27" si="6">SUM(C22:C26)</f>
        <v>0</v>
      </c>
      <c r="D27" s="46">
        <f t="shared" si="6"/>
        <v>133920000</v>
      </c>
      <c r="E27" s="46">
        <f t="shared" si="6"/>
        <v>49444000.000000015</v>
      </c>
      <c r="F27" s="46">
        <f t="shared" si="6"/>
        <v>62404000.000000015</v>
      </c>
      <c r="G27" s="46">
        <f t="shared" si="6"/>
        <v>457360000</v>
      </c>
      <c r="H27" s="46">
        <f t="shared" si="6"/>
        <v>703128000</v>
      </c>
    </row>
    <row r="28" spans="1:8">
      <c r="A28" s="23"/>
      <c r="B28" s="20" t="str">
        <f>'Deskripsi Detil'!B90</f>
        <v>Sub Total A.</v>
      </c>
      <c r="C28" s="49">
        <f t="shared" ref="C28:H28" si="7">C13+C20+C27</f>
        <v>776257500.00000012</v>
      </c>
      <c r="D28" s="49">
        <f t="shared" si="7"/>
        <v>468320000</v>
      </c>
      <c r="E28" s="49">
        <f t="shared" si="7"/>
        <v>187944000</v>
      </c>
      <c r="F28" s="49">
        <f t="shared" si="7"/>
        <v>212404000</v>
      </c>
      <c r="G28" s="49">
        <f t="shared" si="7"/>
        <v>1455317500</v>
      </c>
      <c r="H28" s="49">
        <f t="shared" si="7"/>
        <v>3100243000</v>
      </c>
    </row>
    <row r="29" spans="1:8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41"/>
      <c r="H29" s="41"/>
    </row>
    <row r="30" spans="1:8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38"/>
      <c r="H30" s="38"/>
    </row>
    <row r="31" spans="1:8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SUM('Pengelolaan Detil 2018'!C93:C96)</f>
        <v>30000000</v>
      </c>
      <c r="D31" s="18">
        <f>SUM('Pengelolaan Detil 2018'!D93:D96)</f>
        <v>0</v>
      </c>
      <c r="E31" s="18">
        <f>SUM('Pengelolaan Detil 2018'!E93:E96)</f>
        <v>0</v>
      </c>
      <c r="F31" s="18">
        <f>SUM('Pengelolaan Detil 2018'!F93:F96)</f>
        <v>0</v>
      </c>
      <c r="G31" s="18">
        <f>SUM('Pengelolaan Detil 2018'!G93:G96)</f>
        <v>0</v>
      </c>
      <c r="H31" s="18">
        <f t="shared" ref="H31:H34" si="8">SUM(C31:G31)</f>
        <v>30000000</v>
      </c>
    </row>
    <row r="32" spans="1:8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SUM('Pengelolaan Detil 2018'!C97:C105)</f>
        <v>263572000.00000003</v>
      </c>
      <c r="D32" s="18">
        <f>SUM('Pengelolaan Detil 2018'!D97:D105)</f>
        <v>0</v>
      </c>
      <c r="E32" s="18">
        <f>SUM('Pengelolaan Detil 2018'!E97:E105)</f>
        <v>0</v>
      </c>
      <c r="F32" s="18">
        <f>SUM('Pengelolaan Detil 2018'!F97:F105)</f>
        <v>0</v>
      </c>
      <c r="G32" s="18">
        <f>SUM('Pengelolaan Detil 2018'!G97:G105)</f>
        <v>0</v>
      </c>
      <c r="H32" s="18">
        <f t="shared" si="8"/>
        <v>263572000.00000003</v>
      </c>
    </row>
    <row r="33" spans="1:8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SUM('Pengelolaan Detil 2018'!C106:C111)</f>
        <v>0</v>
      </c>
      <c r="D33" s="18">
        <f>SUM('Pengelolaan Detil 2018'!D106:D111)</f>
        <v>0</v>
      </c>
      <c r="E33" s="18">
        <f>SUM('Pengelolaan Detil 2018'!E106:E111)</f>
        <v>95832000.000000015</v>
      </c>
      <c r="F33" s="18">
        <f>SUM('Pengelolaan Detil 2018'!F106:F111)</f>
        <v>0</v>
      </c>
      <c r="G33" s="18">
        <f>SUM('Pengelolaan Detil 2018'!G106:G111)</f>
        <v>0</v>
      </c>
      <c r="H33" s="18">
        <f t="shared" si="8"/>
        <v>95832000.000000015</v>
      </c>
    </row>
    <row r="34" spans="1:8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SUM('Pengelolaan Detil 2018'!C112:C116)</f>
        <v>0</v>
      </c>
      <c r="D34" s="18">
        <f>SUM('Pengelolaan Detil 2018'!D112:D116)</f>
        <v>74247000.000000015</v>
      </c>
      <c r="E34" s="18">
        <f>SUM('Pengelolaan Detil 2018'!E112:E116)</f>
        <v>0</v>
      </c>
      <c r="F34" s="18">
        <f>SUM('Pengelolaan Detil 2018'!F112:F116)</f>
        <v>0</v>
      </c>
      <c r="G34" s="18">
        <f>SUM('Pengelolaan Detil 2018'!G112:G116)</f>
        <v>0</v>
      </c>
      <c r="H34" s="18">
        <f t="shared" si="8"/>
        <v>74247000.000000015</v>
      </c>
    </row>
    <row r="35" spans="1:8">
      <c r="A35" s="50"/>
      <c r="B35" s="34" t="str">
        <f>'Deskripsi Detil'!B117</f>
        <v>Sub Total B.1.</v>
      </c>
      <c r="C35" s="46">
        <f t="shared" ref="C35:H35" si="9">SUM(C31:C34)</f>
        <v>293572000</v>
      </c>
      <c r="D35" s="46">
        <f t="shared" si="9"/>
        <v>74247000.000000015</v>
      </c>
      <c r="E35" s="46">
        <f t="shared" si="9"/>
        <v>95832000.000000015</v>
      </c>
      <c r="F35" s="46">
        <f t="shared" si="9"/>
        <v>0</v>
      </c>
      <c r="G35" s="46">
        <f t="shared" si="9"/>
        <v>0</v>
      </c>
      <c r="H35" s="46">
        <f t="shared" si="9"/>
        <v>463651000</v>
      </c>
    </row>
    <row r="36" spans="1:8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38"/>
      <c r="H36" s="38"/>
    </row>
    <row r="37" spans="1:8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SUM('Pengelolaan Detil 2018'!C119:C123)</f>
        <v>0</v>
      </c>
      <c r="D37" s="18">
        <f>SUM('Pengelolaan Detil 2018'!D119:D123)</f>
        <v>27000000</v>
      </c>
      <c r="E37" s="18">
        <f>SUM('Pengelolaan Detil 2018'!E119:E123)</f>
        <v>27000000</v>
      </c>
      <c r="F37" s="18">
        <f>SUM('Pengelolaan Detil 2018'!F119:F123)</f>
        <v>0</v>
      </c>
      <c r="G37" s="18">
        <f>SUM('Pengelolaan Detil 2018'!G119:G123)</f>
        <v>0</v>
      </c>
      <c r="H37" s="18">
        <f t="shared" ref="H37:H39" si="10">SUM(C37:G37)</f>
        <v>54000000</v>
      </c>
    </row>
    <row r="38" spans="1:8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SUM('Pengelolaan Detil 2018'!C124:C129)</f>
        <v>0</v>
      </c>
      <c r="D38" s="18">
        <f>SUM('Pengelolaan Detil 2018'!D124:D129)</f>
        <v>0</v>
      </c>
      <c r="E38" s="18">
        <f>SUM('Pengelolaan Detil 2018'!E124:E129)</f>
        <v>20000000</v>
      </c>
      <c r="F38" s="18">
        <f>SUM('Pengelolaan Detil 2018'!F124:F129)</f>
        <v>0</v>
      </c>
      <c r="G38" s="18">
        <f>SUM('Pengelolaan Detil 2018'!G124:G129)</f>
        <v>0</v>
      </c>
      <c r="H38" s="18">
        <f t="shared" si="10"/>
        <v>20000000</v>
      </c>
    </row>
    <row r="39" spans="1:8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SUM('Pengelolaan Detil 2018'!C130:C134)</f>
        <v>0</v>
      </c>
      <c r="D39" s="18">
        <f>SUM('Pengelolaan Detil 2018'!D130:D134)</f>
        <v>0</v>
      </c>
      <c r="E39" s="18">
        <f>SUM('Pengelolaan Detil 2018'!E130:E134)</f>
        <v>70000000</v>
      </c>
      <c r="F39" s="18">
        <f>SUM('Pengelolaan Detil 2018'!F130:F134)</f>
        <v>0</v>
      </c>
      <c r="G39" s="18">
        <f>SUM('Pengelolaan Detil 2018'!G130:G134)</f>
        <v>0</v>
      </c>
      <c r="H39" s="18">
        <f t="shared" si="10"/>
        <v>70000000</v>
      </c>
    </row>
    <row r="40" spans="1:8">
      <c r="A40" s="50"/>
      <c r="B40" s="34" t="str">
        <f>'Deskripsi Detil'!B135</f>
        <v>Sub Total B.2.</v>
      </c>
      <c r="C40" s="46">
        <f t="shared" ref="C40:H40" si="11">SUM(C37:C39)</f>
        <v>0</v>
      </c>
      <c r="D40" s="46">
        <f t="shared" si="11"/>
        <v>27000000</v>
      </c>
      <c r="E40" s="46">
        <f t="shared" si="11"/>
        <v>117000000</v>
      </c>
      <c r="F40" s="46">
        <f t="shared" si="11"/>
        <v>0</v>
      </c>
      <c r="G40" s="46">
        <f t="shared" si="11"/>
        <v>0</v>
      </c>
      <c r="H40" s="46">
        <f t="shared" si="11"/>
        <v>144000000</v>
      </c>
    </row>
    <row r="41" spans="1:8">
      <c r="A41" s="23"/>
      <c r="B41" s="20" t="str">
        <f>'Deskripsi Detil'!B136</f>
        <v>Sub Total B.</v>
      </c>
      <c r="C41" s="49">
        <f t="shared" ref="C41:H41" si="12">C35+C40</f>
        <v>293572000</v>
      </c>
      <c r="D41" s="49">
        <f t="shared" si="12"/>
        <v>101247000.00000001</v>
      </c>
      <c r="E41" s="49">
        <f t="shared" si="12"/>
        <v>212832000</v>
      </c>
      <c r="F41" s="49">
        <f t="shared" si="12"/>
        <v>0</v>
      </c>
      <c r="G41" s="49">
        <f t="shared" si="12"/>
        <v>0</v>
      </c>
      <c r="H41" s="49">
        <f t="shared" si="12"/>
        <v>607651000</v>
      </c>
    </row>
    <row r="42" spans="1:8">
      <c r="A42" s="39"/>
      <c r="B42" s="40" t="str">
        <f>'Deskripsi Detil'!B137</f>
        <v>TOTAL</v>
      </c>
      <c r="C42" s="54">
        <f t="shared" ref="C42:H42" si="13">C28+C41</f>
        <v>1069829500.0000001</v>
      </c>
      <c r="D42" s="54">
        <f t="shared" si="13"/>
        <v>569567000</v>
      </c>
      <c r="E42" s="54">
        <f t="shared" si="13"/>
        <v>400776000</v>
      </c>
      <c r="F42" s="54">
        <f t="shared" si="13"/>
        <v>212404000</v>
      </c>
      <c r="G42" s="54">
        <f t="shared" si="13"/>
        <v>1455317500</v>
      </c>
      <c r="H42" s="54">
        <f t="shared" si="13"/>
        <v>3707894000</v>
      </c>
    </row>
    <row r="43" spans="1:8">
      <c r="A43" s="26"/>
      <c r="B43" s="21"/>
    </row>
    <row r="44" spans="1:8">
      <c r="A44" s="3"/>
      <c r="B44" s="8"/>
    </row>
    <row r="45" spans="1:8" s="6" customFormat="1">
      <c r="A45" s="1"/>
      <c r="B45" s="7"/>
      <c r="C45" s="13"/>
      <c r="D45" s="13"/>
      <c r="E45" s="13"/>
      <c r="F45" s="13"/>
      <c r="G45" s="13"/>
      <c r="H45" s="13"/>
    </row>
    <row r="46" spans="1:8" s="6" customFormat="1">
      <c r="A46" s="1"/>
      <c r="B46" s="7"/>
      <c r="C46" s="13"/>
      <c r="D46" s="13"/>
      <c r="E46" s="13"/>
      <c r="F46" s="13"/>
      <c r="G46" s="13"/>
      <c r="H46" s="13"/>
    </row>
    <row r="47" spans="1:8" s="6" customFormat="1">
      <c r="A47" s="1"/>
      <c r="B47" s="7"/>
      <c r="C47" s="13"/>
      <c r="D47" s="13"/>
      <c r="E47" s="13"/>
      <c r="F47" s="13"/>
      <c r="G47" s="13"/>
      <c r="H47" s="13"/>
    </row>
    <row r="48" spans="1:8" s="6" customFormat="1">
      <c r="A48" s="1"/>
      <c r="B48" s="7"/>
      <c r="C48" s="13"/>
      <c r="D48" s="13"/>
      <c r="E48" s="13"/>
      <c r="F48" s="13"/>
      <c r="G48" s="13"/>
      <c r="H48" s="13"/>
    </row>
    <row r="49" spans="1:8" s="6" customFormat="1">
      <c r="A49" s="27"/>
      <c r="B49" s="4"/>
      <c r="C49" s="13"/>
      <c r="D49" s="13"/>
      <c r="E49" s="13"/>
      <c r="F49" s="13"/>
      <c r="G49" s="13"/>
      <c r="H49" s="13"/>
    </row>
    <row r="50" spans="1:8" s="6" customFormat="1">
      <c r="A50" s="28"/>
      <c r="B50" s="5"/>
      <c r="C50" s="13"/>
      <c r="D50" s="13"/>
      <c r="E50" s="13"/>
      <c r="F50" s="13"/>
      <c r="G50" s="13"/>
      <c r="H50" s="13"/>
    </row>
    <row r="51" spans="1:8" s="6" customFormat="1">
      <c r="A51" s="1"/>
      <c r="B51" s="7"/>
      <c r="C51" s="14"/>
      <c r="D51" s="14"/>
      <c r="E51" s="14"/>
      <c r="F51" s="14"/>
      <c r="G51" s="14"/>
      <c r="H51" s="14"/>
    </row>
    <row r="52" spans="1:8" s="6" customFormat="1">
      <c r="A52" s="1"/>
      <c r="B52" s="7"/>
      <c r="C52" s="14"/>
      <c r="D52" s="14"/>
      <c r="E52" s="14"/>
      <c r="F52" s="14"/>
      <c r="G52" s="14"/>
      <c r="H52" s="14"/>
    </row>
    <row r="53" spans="1:8" s="6" customFormat="1">
      <c r="A53" s="28"/>
      <c r="B53" s="5"/>
      <c r="C53" s="13"/>
      <c r="D53" s="13"/>
      <c r="E53" s="13"/>
      <c r="F53" s="13"/>
      <c r="G53" s="13"/>
      <c r="H53" s="13"/>
    </row>
    <row r="54" spans="1:8" s="6" customFormat="1">
      <c r="A54" s="28"/>
      <c r="B54" s="5"/>
      <c r="C54" s="13"/>
      <c r="D54" s="13"/>
      <c r="E54" s="13"/>
      <c r="F54" s="13"/>
      <c r="G54" s="13"/>
      <c r="H54" s="13"/>
    </row>
    <row r="55" spans="1:8" s="6" customFormat="1">
      <c r="A55" s="28"/>
      <c r="B55" s="5"/>
      <c r="C55" s="13"/>
      <c r="D55" s="13"/>
      <c r="E55" s="13"/>
      <c r="F55" s="13"/>
      <c r="G55" s="13"/>
      <c r="H55" s="13"/>
    </row>
    <row r="56" spans="1:8" s="6" customFormat="1">
      <c r="A56" s="28"/>
      <c r="B56" s="5"/>
      <c r="C56" s="13"/>
      <c r="D56" s="13"/>
      <c r="E56" s="13"/>
      <c r="F56" s="13"/>
      <c r="G56" s="13"/>
      <c r="H56" s="13"/>
    </row>
    <row r="57" spans="1:8" s="6" customFormat="1">
      <c r="A57" s="28"/>
      <c r="B57" s="5"/>
      <c r="C57" s="13"/>
      <c r="D57" s="13"/>
      <c r="E57" s="13"/>
      <c r="F57" s="13"/>
      <c r="G57" s="13"/>
      <c r="H57" s="13"/>
    </row>
    <row r="59" spans="1:8">
      <c r="C59" s="11"/>
      <c r="D59" s="11"/>
      <c r="E59" s="11"/>
      <c r="F59" s="11"/>
      <c r="G59" s="11"/>
      <c r="H59" s="11"/>
    </row>
    <row r="60" spans="1:8">
      <c r="C60" s="11"/>
      <c r="D60" s="11"/>
      <c r="E60" s="11"/>
      <c r="F60" s="11"/>
      <c r="G60" s="11"/>
      <c r="H60" s="11"/>
    </row>
    <row r="61" spans="1:8" s="45" customFormat="1">
      <c r="A61" s="3"/>
      <c r="B61" s="8"/>
      <c r="C61" s="10"/>
      <c r="D61" s="10"/>
      <c r="E61" s="10"/>
      <c r="F61" s="10"/>
      <c r="G61" s="10"/>
      <c r="H61" s="10"/>
    </row>
    <row r="62" spans="1:8">
      <c r="C62" s="11"/>
      <c r="D62" s="11"/>
      <c r="E62" s="11"/>
      <c r="F62" s="11"/>
      <c r="G62" s="11"/>
      <c r="H62" s="11"/>
    </row>
    <row r="63" spans="1:8">
      <c r="C63" s="11"/>
      <c r="D63" s="11"/>
      <c r="E63" s="11"/>
      <c r="F63" s="11"/>
      <c r="G63" s="11"/>
      <c r="H63" s="11"/>
    </row>
    <row r="66" spans="1:8" s="45" customFormat="1">
      <c r="A66" s="3"/>
      <c r="B66" s="8"/>
      <c r="C66" s="15"/>
      <c r="D66" s="15"/>
      <c r="E66" s="15"/>
      <c r="F66" s="15"/>
      <c r="G66" s="15"/>
      <c r="H66" s="15"/>
    </row>
    <row r="77" spans="1:8">
      <c r="A77" s="28"/>
      <c r="B77" s="5"/>
    </row>
    <row r="78" spans="1:8">
      <c r="A78" s="28"/>
      <c r="B78" s="5"/>
    </row>
    <row r="79" spans="1:8">
      <c r="A79" s="28"/>
      <c r="B79" s="5"/>
    </row>
    <row r="80" spans="1:8">
      <c r="A80" s="28"/>
      <c r="B80" s="5"/>
    </row>
    <row r="81" spans="1:2">
      <c r="A81" s="28"/>
      <c r="B81" s="5"/>
    </row>
    <row r="83" spans="1:2">
      <c r="A83" s="29"/>
      <c r="B83" s="22"/>
    </row>
    <row r="84" spans="1:2">
      <c r="A84" s="28"/>
      <c r="B84" s="5"/>
    </row>
    <row r="85" spans="1:2">
      <c r="A85" s="28"/>
      <c r="B85" s="5"/>
    </row>
    <row r="86" spans="1:2">
      <c r="A86" s="28"/>
      <c r="B86" s="5"/>
    </row>
    <row r="87" spans="1:2">
      <c r="A87" s="28"/>
      <c r="B87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82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9" width="17.77734375" style="42" customWidth="1"/>
    <col min="10" max="16384" width="8.88671875" style="42"/>
  </cols>
  <sheetData>
    <row r="1" spans="1:9">
      <c r="A1" s="30" t="s">
        <v>257</v>
      </c>
      <c r="D1" s="9"/>
      <c r="E1" s="9"/>
      <c r="F1" s="9"/>
      <c r="G1" s="9"/>
      <c r="H1" s="9"/>
    </row>
    <row r="2" spans="1:9">
      <c r="A2" s="30" t="s">
        <v>2</v>
      </c>
      <c r="D2" s="10"/>
      <c r="E2" s="10"/>
      <c r="F2" s="10"/>
      <c r="G2" s="10"/>
      <c r="H2" s="10">
        <f>'Pengelolaan Detil'!F4</f>
        <v>3707894000</v>
      </c>
    </row>
    <row r="3" spans="1:9">
      <c r="A3" s="30">
        <v>2018</v>
      </c>
      <c r="D3" s="9"/>
      <c r="E3" s="9"/>
      <c r="F3" s="9"/>
      <c r="G3" s="9"/>
      <c r="H3" s="9">
        <f>SUM(C4:G4)</f>
        <v>3707894000</v>
      </c>
    </row>
    <row r="4" spans="1:9">
      <c r="A4" s="3"/>
      <c r="B4" s="8"/>
      <c r="C4" s="9">
        <f>C137</f>
        <v>1069829500.0000001</v>
      </c>
      <c r="D4" s="9">
        <f t="shared" ref="D4:I4" si="0">D137</f>
        <v>569567000</v>
      </c>
      <c r="E4" s="9">
        <f t="shared" si="0"/>
        <v>400776000</v>
      </c>
      <c r="F4" s="9">
        <f t="shared" si="0"/>
        <v>212404000</v>
      </c>
      <c r="G4" s="9">
        <f t="shared" si="0"/>
        <v>1455317500</v>
      </c>
      <c r="H4" s="9">
        <f t="shared" si="0"/>
        <v>3707894000</v>
      </c>
      <c r="I4" s="9">
        <f t="shared" si="0"/>
        <v>0</v>
      </c>
    </row>
    <row r="5" spans="1:9" s="43" customFormat="1">
      <c r="A5" s="117" t="s">
        <v>8</v>
      </c>
      <c r="B5" s="117" t="s">
        <v>3</v>
      </c>
      <c r="C5" s="118" t="s">
        <v>267</v>
      </c>
      <c r="D5" s="118"/>
      <c r="E5" s="118"/>
      <c r="F5" s="118"/>
      <c r="G5" s="118"/>
      <c r="H5" s="118"/>
    </row>
    <row r="6" spans="1:9" s="44" customFormat="1" ht="26.4">
      <c r="A6" s="117"/>
      <c r="B6" s="117"/>
      <c r="C6" s="51" t="s">
        <v>4</v>
      </c>
      <c r="D6" s="51" t="s">
        <v>7</v>
      </c>
      <c r="E6" s="51" t="s">
        <v>5</v>
      </c>
      <c r="F6" s="51" t="s">
        <v>6</v>
      </c>
      <c r="G6" s="51" t="s">
        <v>256</v>
      </c>
      <c r="H6" s="51" t="s">
        <v>1</v>
      </c>
    </row>
    <row r="7" spans="1:9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9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9" s="45" customFormat="1">
      <c r="A9" s="24" t="str">
        <f>'Deskripsi Detil'!A9</f>
        <v>A.1.1</v>
      </c>
      <c r="B9" s="19" t="str">
        <f>'Deskripsi Detil'!B9</f>
        <v>Pemantapan status kawasan</v>
      </c>
      <c r="C9" s="18"/>
      <c r="D9" s="18"/>
      <c r="E9" s="18"/>
      <c r="F9" s="18"/>
      <c r="G9" s="18"/>
      <c r="H9" s="65"/>
      <c r="I9" s="59">
        <f>H9-'Pengelolaan Detil'!F9</f>
        <v>0</v>
      </c>
    </row>
    <row r="10" spans="1:9">
      <c r="A10" s="25" t="str">
        <f>'Deskripsi Detil'!A10</f>
        <v>A.1.1.1</v>
      </c>
      <c r="B10" s="31" t="str">
        <f>'Deskripsi Detil'!B10</f>
        <v>Biaya audiensi, dialog dan pertemuan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5">
        <f>SUM(C10:G10)</f>
        <v>0</v>
      </c>
      <c r="I10" s="59">
        <f>H10-'Pengelolaan Detil'!F10</f>
        <v>0</v>
      </c>
    </row>
    <row r="11" spans="1:9" ht="26.4">
      <c r="A11" s="25" t="str">
        <f>'Deskripsi Detil'!A11</f>
        <v>A.1.1.2</v>
      </c>
      <c r="B11" s="31" t="str">
        <f>'Deskripsi Detil'!B11</f>
        <v>Biaya pemetaan tata batas dan pemeriksaan lapangan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65">
        <f t="shared" ref="H11:H13" si="1">SUM(C11:G11)</f>
        <v>0</v>
      </c>
      <c r="I11" s="59">
        <f>H11-'Pengelolaan Detil'!F11</f>
        <v>0</v>
      </c>
    </row>
    <row r="12" spans="1:9" ht="39.6">
      <c r="A12" s="25" t="str">
        <f>'Deskripsi Detil'!A12</f>
        <v>A.1.1.3</v>
      </c>
      <c r="B12" s="31" t="str">
        <f>'Deskripsi Detil'!B12</f>
        <v>Biaya penyiapan data, kajian, penyusunan naskah akademis dan rancangan peraturan daerah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5">
        <f t="shared" si="1"/>
        <v>0</v>
      </c>
      <c r="I12" s="59">
        <f>H12-'Pengelolaan Detil'!F12</f>
        <v>0</v>
      </c>
    </row>
    <row r="13" spans="1:9">
      <c r="A13" s="25" t="str">
        <f>'Deskripsi Detil'!A13</f>
        <v>A.1.1.4</v>
      </c>
      <c r="B13" s="31" t="str">
        <f>'Deskripsi Detil'!B13</f>
        <v>Biaya pemantapan kawasan lain-lain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65">
        <f t="shared" si="1"/>
        <v>0</v>
      </c>
      <c r="I13" s="59">
        <f>H13-'Pengelolaan Detil'!F13</f>
        <v>0</v>
      </c>
    </row>
    <row r="14" spans="1:9" s="45" customFormat="1">
      <c r="A14" s="24" t="str">
        <f>'Deskripsi Detil'!A14</f>
        <v>A.1.2</v>
      </c>
      <c r="B14" s="19" t="str">
        <f>'Deskripsi Detil'!B14</f>
        <v>Pengamanan dan pemantauan kawasan</v>
      </c>
      <c r="C14" s="18"/>
      <c r="D14" s="18"/>
      <c r="E14" s="18"/>
      <c r="F14" s="18"/>
      <c r="G14" s="18"/>
      <c r="H14" s="65"/>
      <c r="I14" s="59">
        <f>H14-'Pengelolaan Detil'!F14</f>
        <v>0</v>
      </c>
    </row>
    <row r="15" spans="1:9">
      <c r="A15" s="25" t="str">
        <f>'Deskripsi Detil'!A15</f>
        <v>A.1.2.1</v>
      </c>
      <c r="B15" s="31" t="str">
        <f>'Deskripsi Detil'!B15</f>
        <v>Biaya gaji staf Unit Pelaksana</v>
      </c>
      <c r="C15" s="18">
        <f>'Pengelolaan Detil'!F15/2</f>
        <v>66550000.000000022</v>
      </c>
      <c r="D15" s="18">
        <v>0</v>
      </c>
      <c r="E15" s="18">
        <v>0</v>
      </c>
      <c r="F15" s="18">
        <v>0</v>
      </c>
      <c r="G15" s="18">
        <f>'Pengelolaan Detil'!F15/2</f>
        <v>66550000.000000022</v>
      </c>
      <c r="H15" s="65">
        <f t="shared" ref="H15:H22" si="2">SUM(C15:G15)</f>
        <v>133100000.00000004</v>
      </c>
      <c r="I15" s="59">
        <f>H15-'Pengelolaan Detil'!F15</f>
        <v>0</v>
      </c>
    </row>
    <row r="16" spans="1:9">
      <c r="A16" s="25" t="str">
        <f>'Deskripsi Detil'!A16</f>
        <v>A.1.2.2</v>
      </c>
      <c r="B16" s="31" t="str">
        <f>'Deskripsi Detil'!B16</f>
        <v>Biaya gaji dan tunjangan tim pengaman</v>
      </c>
      <c r="C16" s="18">
        <f>'Pengelolaan Detil'!F16/2</f>
        <v>445885000.00000012</v>
      </c>
      <c r="D16" s="18">
        <v>0</v>
      </c>
      <c r="E16" s="18">
        <v>0</v>
      </c>
      <c r="F16" s="18">
        <v>150000000</v>
      </c>
      <c r="G16" s="18">
        <f>'Pengelolaan Detil'!F16/2-150000000</f>
        <v>295885000.00000012</v>
      </c>
      <c r="H16" s="65">
        <f t="shared" si="2"/>
        <v>891770000.00000024</v>
      </c>
      <c r="I16" s="59">
        <f>H16-'Pengelolaan Detil'!F16</f>
        <v>0</v>
      </c>
    </row>
    <row r="17" spans="1:9">
      <c r="A17" s="25" t="str">
        <f>'Deskripsi Detil'!A17</f>
        <v>A.1.2.3</v>
      </c>
      <c r="B17" s="31" t="str">
        <f>'Deskripsi Detil'!B17</f>
        <v>Biaya logistik</v>
      </c>
      <c r="C17" s="18">
        <f>'Pengelolaan Detil'!F17/2</f>
        <v>79860000.00000003</v>
      </c>
      <c r="D17" s="18">
        <v>0</v>
      </c>
      <c r="E17" s="18">
        <v>0</v>
      </c>
      <c r="F17" s="18">
        <v>0</v>
      </c>
      <c r="G17" s="18">
        <f>'Pengelolaan Detil'!F17/2</f>
        <v>79860000.00000003</v>
      </c>
      <c r="H17" s="65">
        <f t="shared" si="2"/>
        <v>159720000.00000006</v>
      </c>
      <c r="I17" s="59">
        <f>H17-'Pengelolaan Detil'!F17</f>
        <v>0</v>
      </c>
    </row>
    <row r="18" spans="1:9" ht="26.4">
      <c r="A18" s="25" t="str">
        <f>'Deskripsi Detil'!A18</f>
        <v>A.1.2.4</v>
      </c>
      <c r="B18" s="31" t="str">
        <f>'Deskripsi Detil'!B18</f>
        <v xml:space="preserve">Biaya kendaraan, perawatan dan transportasi </v>
      </c>
      <c r="C18" s="18">
        <f>'Pengelolaan Detil'!F18/2</f>
        <v>43257500</v>
      </c>
      <c r="D18" s="18">
        <v>0</v>
      </c>
      <c r="E18" s="18">
        <v>0</v>
      </c>
      <c r="F18" s="18">
        <v>0</v>
      </c>
      <c r="G18" s="18">
        <f>'Pengelolaan Detil'!F18/2</f>
        <v>43257500</v>
      </c>
      <c r="H18" s="65">
        <f t="shared" si="2"/>
        <v>86515000</v>
      </c>
      <c r="I18" s="59">
        <f>H18-'Pengelolaan Detil'!F18</f>
        <v>0</v>
      </c>
    </row>
    <row r="19" spans="1:9">
      <c r="A19" s="25" t="str">
        <f>'Deskripsi Detil'!A19</f>
        <v>A.1.2.5</v>
      </c>
      <c r="B19" s="31" t="str">
        <f>'Deskripsi Detil'!B19</f>
        <v>Biaya komunikasi</v>
      </c>
      <c r="C19" s="18">
        <f>'Pengelolaan Detil'!F19/2</f>
        <v>9982500.0000000037</v>
      </c>
      <c r="D19" s="18">
        <v>0</v>
      </c>
      <c r="E19" s="18">
        <v>0</v>
      </c>
      <c r="F19" s="18">
        <v>0</v>
      </c>
      <c r="G19" s="18">
        <f>'Pengelolaan Detil'!F19/2</f>
        <v>9982500.0000000037</v>
      </c>
      <c r="H19" s="65">
        <f t="shared" si="2"/>
        <v>19965000.000000007</v>
      </c>
      <c r="I19" s="59">
        <f>H19-'Pengelolaan Detil'!F19</f>
        <v>0</v>
      </c>
    </row>
    <row r="20" spans="1:9">
      <c r="A20" s="25" t="str">
        <f>'Deskripsi Detil'!A20</f>
        <v>A.1.2.6</v>
      </c>
      <c r="B20" s="31" t="str">
        <f>'Deskripsi Detil'!B20</f>
        <v>Biaya perlengkapan</v>
      </c>
      <c r="C20" s="18">
        <f>'Pengelolaan Detil'!F20/2</f>
        <v>33275000.000000011</v>
      </c>
      <c r="D20" s="18">
        <v>0</v>
      </c>
      <c r="E20" s="18">
        <v>0</v>
      </c>
      <c r="F20" s="18">
        <v>0</v>
      </c>
      <c r="G20" s="18">
        <f>'Pengelolaan Detil'!F20/2</f>
        <v>33275000.000000011</v>
      </c>
      <c r="H20" s="65">
        <f t="shared" si="2"/>
        <v>66550000.000000022</v>
      </c>
      <c r="I20" s="59">
        <f>H20-'Pengelolaan Detil'!F20</f>
        <v>0</v>
      </c>
    </row>
    <row r="21" spans="1:9">
      <c r="A21" s="25" t="str">
        <f>'Deskripsi Detil'!A21</f>
        <v>A.1.2.7</v>
      </c>
      <c r="B21" s="31" t="str">
        <f>'Deskripsi Detil'!B21</f>
        <v xml:space="preserve">Biaya operasional kantor lapangan </v>
      </c>
      <c r="C21" s="18">
        <f>'Pengelolaan Detil'!F21/2</f>
        <v>9982500.0000000037</v>
      </c>
      <c r="D21" s="18">
        <v>0</v>
      </c>
      <c r="E21" s="18">
        <v>0</v>
      </c>
      <c r="F21" s="18">
        <v>0</v>
      </c>
      <c r="G21" s="18">
        <f>'Pengelolaan Detil'!F21/2</f>
        <v>9982500.0000000037</v>
      </c>
      <c r="H21" s="65">
        <f t="shared" si="2"/>
        <v>19965000.000000007</v>
      </c>
      <c r="I21" s="59">
        <f>H21-'Pengelolaan Detil'!F21</f>
        <v>0</v>
      </c>
    </row>
    <row r="22" spans="1:9" ht="26.4">
      <c r="A22" s="25" t="str">
        <f>'Deskripsi Detil'!A22</f>
        <v>A.1.2.9</v>
      </c>
      <c r="B22" s="31" t="str">
        <f>'Deskripsi Detil'!B22</f>
        <v>Biaya pengamanan dan pemantauan lain-lain</v>
      </c>
      <c r="C22" s="18">
        <f>'Pengelolaan Detil'!F22/2</f>
        <v>19965000.000000007</v>
      </c>
      <c r="D22" s="18">
        <v>0</v>
      </c>
      <c r="E22" s="18">
        <v>0</v>
      </c>
      <c r="F22" s="18">
        <v>0</v>
      </c>
      <c r="G22" s="18">
        <f>'Pengelolaan Detil'!F22/2</f>
        <v>19965000.000000007</v>
      </c>
      <c r="H22" s="65">
        <f t="shared" si="2"/>
        <v>39930000.000000015</v>
      </c>
      <c r="I22" s="59">
        <f>H22-'Pengelolaan Detil'!F22</f>
        <v>0</v>
      </c>
    </row>
    <row r="23" spans="1:9" s="45" customFormat="1">
      <c r="A23" s="24" t="str">
        <f>'Deskripsi Detil'!A23</f>
        <v>A.1.3</v>
      </c>
      <c r="B23" s="19" t="str">
        <f>'Deskripsi Detil'!B23</f>
        <v>Sosialisasi dan kampanye</v>
      </c>
      <c r="C23" s="18"/>
      <c r="D23" s="18"/>
      <c r="E23" s="18"/>
      <c r="F23" s="18"/>
      <c r="G23" s="18"/>
      <c r="H23" s="65"/>
      <c r="I23" s="59">
        <f>H23-'Pengelolaan Detil'!F23</f>
        <v>0</v>
      </c>
    </row>
    <row r="24" spans="1:9">
      <c r="A24" s="47" t="str">
        <f>'Deskripsi Detil'!A24</f>
        <v>A.1.3.1</v>
      </c>
      <c r="B24" s="48" t="str">
        <f>'Deskripsi Detil'!B24</f>
        <v>Biaya komunikasi dan pertemuan</v>
      </c>
      <c r="C24" s="18">
        <f>'Pengelolaan Detil'!F24/2</f>
        <v>6250000</v>
      </c>
      <c r="D24" s="18">
        <v>0</v>
      </c>
      <c r="E24" s="18">
        <f>'Pengelolaan Detil'!F24/2</f>
        <v>6250000</v>
      </c>
      <c r="F24" s="18">
        <v>0</v>
      </c>
      <c r="G24" s="18">
        <v>0</v>
      </c>
      <c r="H24" s="65">
        <f t="shared" ref="H24:H27" si="3">SUM(C24:G24)</f>
        <v>12500000</v>
      </c>
      <c r="I24" s="59">
        <f>H24-'Pengelolaan Detil'!F24</f>
        <v>0</v>
      </c>
    </row>
    <row r="25" spans="1:9" ht="26.4">
      <c r="A25" s="47" t="str">
        <f>'Deskripsi Detil'!A25</f>
        <v>A.1.3.2</v>
      </c>
      <c r="B25" s="48" t="str">
        <f>'Deskripsi Detil'!B25</f>
        <v>Biaya penyusunan paket sosialisasi dan kampanye</v>
      </c>
      <c r="C25" s="18">
        <f>'Pengelolaan Detil'!F25/2</f>
        <v>6250000</v>
      </c>
      <c r="D25" s="18">
        <v>0</v>
      </c>
      <c r="E25" s="18">
        <f>'Pengelolaan Detil'!F25/2</f>
        <v>6250000</v>
      </c>
      <c r="F25" s="18">
        <v>0</v>
      </c>
      <c r="G25" s="18">
        <v>0</v>
      </c>
      <c r="H25" s="65">
        <f t="shared" si="3"/>
        <v>12500000</v>
      </c>
      <c r="I25" s="59">
        <f>H25-'Pengelolaan Detil'!F25</f>
        <v>0</v>
      </c>
    </row>
    <row r="26" spans="1:9">
      <c r="A26" s="47" t="str">
        <f>'Deskripsi Detil'!A26</f>
        <v>A.1.3.3</v>
      </c>
      <c r="B26" s="48" t="str">
        <f>'Deskripsi Detil'!B26</f>
        <v>Biaya kunjungan</v>
      </c>
      <c r="C26" s="18">
        <f>'Pengelolaan Detil'!F26/2</f>
        <v>7500000</v>
      </c>
      <c r="D26" s="18">
        <v>0</v>
      </c>
      <c r="E26" s="18">
        <f>'Pengelolaan Detil'!F26/2</f>
        <v>7500000</v>
      </c>
      <c r="F26" s="18">
        <v>0</v>
      </c>
      <c r="G26" s="18">
        <v>0</v>
      </c>
      <c r="H26" s="65">
        <f t="shared" si="3"/>
        <v>15000000</v>
      </c>
      <c r="I26" s="59">
        <f>H26-'Pengelolaan Detil'!F26</f>
        <v>0</v>
      </c>
    </row>
    <row r="27" spans="1:9">
      <c r="A27" s="47" t="str">
        <f>'Deskripsi Detil'!A27</f>
        <v>A.1.3.4</v>
      </c>
      <c r="B27" s="48" t="str">
        <f>'Deskripsi Detil'!B27</f>
        <v>Biaya sosialisasi dan kmapanye lainnya</v>
      </c>
      <c r="C27" s="18">
        <f>'Pengelolaan Detil'!F27/2</f>
        <v>2500000</v>
      </c>
      <c r="D27" s="18">
        <v>0</v>
      </c>
      <c r="E27" s="18">
        <f>'Pengelolaan Detil'!F27/2</f>
        <v>2500000</v>
      </c>
      <c r="F27" s="18">
        <v>0</v>
      </c>
      <c r="G27" s="18">
        <v>0</v>
      </c>
      <c r="H27" s="65">
        <f t="shared" si="3"/>
        <v>5000000</v>
      </c>
      <c r="I27" s="59">
        <f>H27-'Pengelolaan Detil'!F27</f>
        <v>0</v>
      </c>
    </row>
    <row r="28" spans="1:9" s="45" customFormat="1">
      <c r="A28" s="24" t="str">
        <f>'Deskripsi Detil'!A28</f>
        <v>A.1.4</v>
      </c>
      <c r="B28" s="19" t="str">
        <f>'Deskripsi Detil'!B28</f>
        <v>Pembangunan infrastruktur utama</v>
      </c>
      <c r="C28" s="18"/>
      <c r="D28" s="18"/>
      <c r="E28" s="18"/>
      <c r="F28" s="18"/>
      <c r="G28" s="18"/>
      <c r="H28" s="65"/>
      <c r="I28" s="59">
        <f>H28-'Pengelolaan Detil'!F28</f>
        <v>0</v>
      </c>
    </row>
    <row r="29" spans="1:9">
      <c r="A29" s="25" t="str">
        <f>'Deskripsi Detil'!A29</f>
        <v>A.1.4.1</v>
      </c>
      <c r="B29" s="31" t="str">
        <f>'Deskripsi Detil'!B29</f>
        <v>Jalan</v>
      </c>
      <c r="C29" s="18">
        <f>'Pengelolaan Detil'!F29/2</f>
        <v>30000000</v>
      </c>
      <c r="D29" s="18">
        <f>'Pengelolaan Detil'!F29/2</f>
        <v>30000000</v>
      </c>
      <c r="E29" s="18">
        <v>0</v>
      </c>
      <c r="F29" s="18">
        <v>0</v>
      </c>
      <c r="G29" s="18">
        <v>0</v>
      </c>
      <c r="H29" s="65">
        <f t="shared" ref="H29:H35" si="4">SUM(C29:G29)</f>
        <v>60000000</v>
      </c>
      <c r="I29" s="59">
        <f>H29-'Pengelolaan Detil'!F29</f>
        <v>0</v>
      </c>
    </row>
    <row r="30" spans="1:9">
      <c r="A30" s="25" t="str">
        <f>'Deskripsi Detil'!A30</f>
        <v>A.1.4.2</v>
      </c>
      <c r="B30" s="31" t="str">
        <f>'Deskripsi Detil'!B30</f>
        <v>Patung dan pos portal</v>
      </c>
      <c r="C30" s="18">
        <v>0</v>
      </c>
      <c r="D30" s="18">
        <f>'Pengelolaan Detil'!F30</f>
        <v>10000000</v>
      </c>
      <c r="E30" s="18">
        <v>0</v>
      </c>
      <c r="F30" s="18">
        <v>0</v>
      </c>
      <c r="G30" s="18">
        <v>0</v>
      </c>
      <c r="H30" s="65">
        <f t="shared" si="4"/>
        <v>10000000</v>
      </c>
      <c r="I30" s="59">
        <f>H30-'Pengelolaan Detil'!F30</f>
        <v>0</v>
      </c>
    </row>
    <row r="31" spans="1:9">
      <c r="A31" s="25" t="str">
        <f>'Deskripsi Detil'!A31</f>
        <v>A.1.4.3</v>
      </c>
      <c r="B31" s="31" t="str">
        <f>'Deskripsi Detil'!B31</f>
        <v>Pusat koordinasi lapangan</v>
      </c>
      <c r="C31" s="18">
        <v>0</v>
      </c>
      <c r="D31" s="18">
        <f>'Pengelolaan Detil'!F31</f>
        <v>12000000</v>
      </c>
      <c r="E31" s="18">
        <v>0</v>
      </c>
      <c r="F31" s="18">
        <v>0</v>
      </c>
      <c r="G31" s="18">
        <v>0</v>
      </c>
      <c r="H31" s="65">
        <f t="shared" si="4"/>
        <v>12000000</v>
      </c>
      <c r="I31" s="59">
        <f>H31-'Pengelolaan Detil'!F31</f>
        <v>0</v>
      </c>
    </row>
    <row r="32" spans="1:9">
      <c r="A32" s="25" t="str">
        <f>'Deskripsi Detil'!A32</f>
        <v>A.1.4.4</v>
      </c>
      <c r="B32" s="31" t="str">
        <f>'Deskripsi Detil'!B32</f>
        <v>Jungle kabin</v>
      </c>
      <c r="C32" s="18">
        <v>0</v>
      </c>
      <c r="D32" s="18">
        <f>'Pengelolaan Detil'!F32</f>
        <v>30000000</v>
      </c>
      <c r="E32" s="18">
        <v>0</v>
      </c>
      <c r="F32" s="18">
        <v>0</v>
      </c>
      <c r="G32" s="18">
        <v>0</v>
      </c>
      <c r="H32" s="65">
        <f t="shared" si="4"/>
        <v>30000000</v>
      </c>
      <c r="I32" s="59">
        <f>H32-'Pengelolaan Detil'!F32</f>
        <v>0</v>
      </c>
    </row>
    <row r="33" spans="1:9">
      <c r="A33" s="25" t="str">
        <f>'Deskripsi Detil'!A33</f>
        <v>A.1.4.5</v>
      </c>
      <c r="B33" s="31" t="str">
        <f>'Deskripsi Detil'!B33</f>
        <v>Papan penunjuk kawasan wisata</v>
      </c>
      <c r="C33" s="18">
        <f>'Pengelolaan Detil'!F33</f>
        <v>15000000</v>
      </c>
      <c r="D33" s="18">
        <v>0</v>
      </c>
      <c r="E33" s="18">
        <v>0</v>
      </c>
      <c r="F33" s="18">
        <v>0</v>
      </c>
      <c r="G33" s="18">
        <v>0</v>
      </c>
      <c r="H33" s="65">
        <f t="shared" si="4"/>
        <v>15000000</v>
      </c>
      <c r="I33" s="59">
        <f>H33-'Pengelolaan Detil'!F33</f>
        <v>0</v>
      </c>
    </row>
    <row r="34" spans="1:9">
      <c r="A34" s="25" t="str">
        <f>'Deskripsi Detil'!A34</f>
        <v>A.1.4.6</v>
      </c>
      <c r="B34" s="31" t="str">
        <f>'Deskripsi Detil'!B34</f>
        <v>Infrastruktur dasar lainnya</v>
      </c>
      <c r="C34" s="18">
        <v>0</v>
      </c>
      <c r="D34" s="18">
        <f>'Pengelolaan Detil'!F34</f>
        <v>100000000</v>
      </c>
      <c r="E34" s="18">
        <v>0</v>
      </c>
      <c r="F34" s="18">
        <v>0</v>
      </c>
      <c r="G34" s="18">
        <v>0</v>
      </c>
      <c r="H34" s="65">
        <f t="shared" si="4"/>
        <v>100000000</v>
      </c>
      <c r="I34" s="59">
        <f>H34-'Pengelolaan Detil'!F34</f>
        <v>0</v>
      </c>
    </row>
    <row r="35" spans="1:9">
      <c r="A35" s="47" t="str">
        <f>'Deskripsi Detil'!A35</f>
        <v>A.1.4.7</v>
      </c>
      <c r="B35" s="48" t="str">
        <f>'Deskripsi Detil'!B35</f>
        <v>Biaya perawatan infrastruktur utama</v>
      </c>
      <c r="C35" s="18">
        <v>0</v>
      </c>
      <c r="D35" s="18">
        <f>'Pengelolaan Detil'!F35</f>
        <v>50000000</v>
      </c>
      <c r="E35" s="18">
        <v>0</v>
      </c>
      <c r="F35" s="18">
        <v>0</v>
      </c>
      <c r="G35" s="18">
        <v>0</v>
      </c>
      <c r="H35" s="65">
        <f t="shared" si="4"/>
        <v>50000000</v>
      </c>
      <c r="I35" s="59">
        <f>H35-'Pengelolaan Detil'!F35</f>
        <v>0</v>
      </c>
    </row>
    <row r="36" spans="1:9">
      <c r="A36" s="50"/>
      <c r="B36" s="34" t="str">
        <f>'Deskripsi Detil'!B36</f>
        <v>Sub Total A.1.</v>
      </c>
      <c r="C36" s="46">
        <f>SUM(C9:C35)</f>
        <v>776257500.00000012</v>
      </c>
      <c r="D36" s="46">
        <f t="shared" ref="D36:H36" si="5">SUM(D9:D35)</f>
        <v>232000000</v>
      </c>
      <c r="E36" s="46">
        <f t="shared" si="5"/>
        <v>22500000</v>
      </c>
      <c r="F36" s="46">
        <f t="shared" si="5"/>
        <v>150000000</v>
      </c>
      <c r="G36" s="46">
        <f t="shared" si="5"/>
        <v>558757500.00000012</v>
      </c>
      <c r="H36" s="46">
        <f t="shared" si="5"/>
        <v>1739515000.0000002</v>
      </c>
      <c r="I36" s="59">
        <f>H36-'Pengelolaan Detil'!F36</f>
        <v>0</v>
      </c>
    </row>
    <row r="37" spans="1:9" ht="26.4">
      <c r="A37" s="36" t="str">
        <f>'Deskripsi Detil'!A37</f>
        <v>A.2.</v>
      </c>
      <c r="B37" s="37" t="str">
        <f>'Deskripsi Detil'!B37</f>
        <v>Pelestarian Peran dan Fungsi Kawasan Hutan Lindung</v>
      </c>
      <c r="C37" s="38"/>
      <c r="D37" s="38"/>
      <c r="E37" s="38"/>
      <c r="F37" s="38"/>
      <c r="G37" s="38"/>
      <c r="H37" s="64"/>
      <c r="I37" s="59">
        <f>H37-'Pengelolaan Detil'!F37</f>
        <v>0</v>
      </c>
    </row>
    <row r="38" spans="1:9" s="45" customFormat="1">
      <c r="A38" s="24" t="str">
        <f>'Deskripsi Detil'!A38</f>
        <v>A.2.1</v>
      </c>
      <c r="B38" s="19" t="str">
        <f>'Deskripsi Detil'!B38</f>
        <v xml:space="preserve">Pemetaan dan penataan fungsi kawasan </v>
      </c>
      <c r="C38" s="18"/>
      <c r="D38" s="18"/>
      <c r="E38" s="18"/>
      <c r="F38" s="18"/>
      <c r="G38" s="18"/>
      <c r="H38" s="65"/>
      <c r="I38" s="59">
        <f>H38-'Pengelolaan Detil'!F38</f>
        <v>0</v>
      </c>
    </row>
    <row r="39" spans="1:9">
      <c r="A39" s="25" t="str">
        <f>'Deskripsi Detil'!A39</f>
        <v>A.2.1.1</v>
      </c>
      <c r="B39" s="31" t="str">
        <f>'Deskripsi Detil'!B39</f>
        <v>Biaya persiapan</v>
      </c>
      <c r="C39" s="18">
        <v>0</v>
      </c>
      <c r="D39" s="18">
        <v>0</v>
      </c>
      <c r="E39" s="18">
        <v>0</v>
      </c>
      <c r="F39" s="18">
        <v>0</v>
      </c>
      <c r="G39" s="18">
        <f>'Pengelolaan Detil'!F39</f>
        <v>0</v>
      </c>
      <c r="H39" s="65">
        <f t="shared" ref="H39:H40" si="6">SUM(C39:G39)</f>
        <v>0</v>
      </c>
      <c r="I39" s="59">
        <f>H39-'Pengelolaan Detil'!F39</f>
        <v>0</v>
      </c>
    </row>
    <row r="40" spans="1:9">
      <c r="A40" s="25" t="str">
        <f>'Deskripsi Detil'!A40</f>
        <v>A.2.1.2</v>
      </c>
      <c r="B40" s="31" t="str">
        <f>'Deskripsi Detil'!B40</f>
        <v>Biaya pemetaan fungsi kawasan</v>
      </c>
      <c r="C40" s="18">
        <v>0</v>
      </c>
      <c r="D40" s="18">
        <v>0</v>
      </c>
      <c r="E40" s="18">
        <v>0</v>
      </c>
      <c r="F40" s="18">
        <v>0</v>
      </c>
      <c r="G40" s="18">
        <f>'Pengelolaan Detil'!F40</f>
        <v>0</v>
      </c>
      <c r="H40" s="65">
        <f t="shared" si="6"/>
        <v>0</v>
      </c>
      <c r="I40" s="59">
        <f>H40-'Pengelolaan Detil'!F40</f>
        <v>0</v>
      </c>
    </row>
    <row r="41" spans="1:9" s="45" customFormat="1" ht="26.4">
      <c r="A41" s="24" t="str">
        <f>'Deskripsi Detil'!A41</f>
        <v>A.2.2</v>
      </c>
      <c r="B41" s="19" t="str">
        <f>'Deskripsi Detil'!B41</f>
        <v xml:space="preserve">Identifikasi potensi dan penetapan kawasan/zonasi pemanfaatan </v>
      </c>
      <c r="C41" s="18"/>
      <c r="D41" s="18"/>
      <c r="E41" s="18"/>
      <c r="F41" s="18"/>
      <c r="G41" s="18"/>
      <c r="H41" s="65"/>
      <c r="I41" s="59">
        <f>H41-'Pengelolaan Detil'!F41</f>
        <v>0</v>
      </c>
    </row>
    <row r="42" spans="1:9">
      <c r="A42" s="25" t="str">
        <f>'Deskripsi Detil'!A42</f>
        <v>A.2.2.1</v>
      </c>
      <c r="B42" s="31" t="str">
        <f>'Deskripsi Detil'!B42</f>
        <v>Biaya kajian potensi dan studi kelayakan</v>
      </c>
      <c r="C42" s="18">
        <v>0</v>
      </c>
      <c r="D42" s="18">
        <v>0</v>
      </c>
      <c r="E42" s="18">
        <f>'Pengelolaan Detil'!F42</f>
        <v>0</v>
      </c>
      <c r="F42" s="18">
        <v>0</v>
      </c>
      <c r="G42" s="18">
        <v>0</v>
      </c>
      <c r="H42" s="65">
        <f t="shared" ref="H42:H44" si="7">SUM(C42:G42)</f>
        <v>0</v>
      </c>
      <c r="I42" s="59">
        <f>H42-'Pengelolaan Detil'!F42</f>
        <v>0</v>
      </c>
    </row>
    <row r="43" spans="1:9" ht="26.4">
      <c r="A43" s="25" t="str">
        <f>'Deskripsi Detil'!A43</f>
        <v>A.2.2.2</v>
      </c>
      <c r="B43" s="31" t="str">
        <f>'Deskripsi Detil'!B43</f>
        <v>Biaya pengembangan konsep tata kelola per fungsi kawasan</v>
      </c>
      <c r="C43" s="18">
        <v>0</v>
      </c>
      <c r="D43" s="18">
        <v>0</v>
      </c>
      <c r="E43" s="18">
        <f>'Pengelolaan Detil'!F43</f>
        <v>0</v>
      </c>
      <c r="F43" s="18">
        <v>0</v>
      </c>
      <c r="G43" s="18">
        <v>0</v>
      </c>
      <c r="H43" s="65">
        <f t="shared" si="7"/>
        <v>0</v>
      </c>
      <c r="I43" s="59">
        <f>H43-'Pengelolaan Detil'!F43</f>
        <v>0</v>
      </c>
    </row>
    <row r="44" spans="1:9" ht="26.4">
      <c r="A44" s="25" t="str">
        <f>'Deskripsi Detil'!A44</f>
        <v>A.2.2.3</v>
      </c>
      <c r="B44" s="31" t="str">
        <f>'Deskripsi Detil'!B44</f>
        <v>Biaya pertemuan dan biaya penetapan zonasi lainnya</v>
      </c>
      <c r="C44" s="18">
        <v>0</v>
      </c>
      <c r="D44" s="18">
        <v>0</v>
      </c>
      <c r="E44" s="18">
        <f>'Pengelolaan Detil'!F44</f>
        <v>0</v>
      </c>
      <c r="F44" s="18">
        <v>0</v>
      </c>
      <c r="G44" s="18">
        <v>0</v>
      </c>
      <c r="H44" s="65">
        <f t="shared" si="7"/>
        <v>0</v>
      </c>
      <c r="I44" s="59">
        <f>H44-'Pengelolaan Detil'!F44</f>
        <v>0</v>
      </c>
    </row>
    <row r="45" spans="1:9" s="45" customFormat="1" ht="26.4">
      <c r="A45" s="24" t="str">
        <f>'Deskripsi Detil'!A45</f>
        <v>A.2.3</v>
      </c>
      <c r="B45" s="19" t="str">
        <f>'Deskripsi Detil'!B45</f>
        <v>Survey, monitoring, penelitian dan pendidikan</v>
      </c>
      <c r="C45" s="18"/>
      <c r="D45" s="18"/>
      <c r="E45" s="18"/>
      <c r="F45" s="18"/>
      <c r="G45" s="18"/>
      <c r="H45" s="65"/>
      <c r="I45" s="59">
        <f>H45-'Pengelolaan Detil'!F45</f>
        <v>0</v>
      </c>
    </row>
    <row r="46" spans="1:9" ht="26.4">
      <c r="A46" s="25" t="str">
        <f>'Deskripsi Detil'!A46</f>
        <v>A.2.3.1</v>
      </c>
      <c r="B46" s="31" t="str">
        <f>'Deskripsi Detil'!B46</f>
        <v>Biaya pengembangan aturan, prosedur dan protokol</v>
      </c>
      <c r="C46" s="18">
        <v>0</v>
      </c>
      <c r="D46" s="18">
        <v>0</v>
      </c>
      <c r="E46" s="18">
        <v>0</v>
      </c>
      <c r="F46" s="18">
        <v>0</v>
      </c>
      <c r="G46" s="18">
        <f>'Pengelolaan Detil'!F46</f>
        <v>0</v>
      </c>
      <c r="H46" s="65">
        <f t="shared" ref="H46:H49" si="8">SUM(C46:G46)</f>
        <v>0</v>
      </c>
      <c r="I46" s="59">
        <f>H46-'Pengelolaan Detil'!F46</f>
        <v>0</v>
      </c>
    </row>
    <row r="47" spans="1:9" ht="39.6">
      <c r="A47" s="25" t="str">
        <f>'Deskripsi Detil'!A47</f>
        <v>A.2.3.2</v>
      </c>
      <c r="B47" s="31" t="str">
        <f>'Deskripsi Detil'!B47</f>
        <v>Biaya survey dan monitoring keanekaragaman hayati dan fungsi lingkungan kawasan reguler</v>
      </c>
      <c r="C47" s="18">
        <v>0</v>
      </c>
      <c r="D47" s="18">
        <v>0</v>
      </c>
      <c r="E47" s="18">
        <v>0</v>
      </c>
      <c r="F47" s="18">
        <v>0</v>
      </c>
      <c r="G47" s="18">
        <f>'Pengelolaan Detil'!F47</f>
        <v>65000000</v>
      </c>
      <c r="H47" s="65">
        <f t="shared" si="8"/>
        <v>65000000</v>
      </c>
      <c r="I47" s="59">
        <f>H47-'Pengelolaan Detil'!F47</f>
        <v>0</v>
      </c>
    </row>
    <row r="48" spans="1:9">
      <c r="A48" s="25" t="str">
        <f>'Deskripsi Detil'!A48</f>
        <v>A.2.3.3</v>
      </c>
      <c r="B48" s="31" t="str">
        <f>'Deskripsi Detil'!B48</f>
        <v>Biaya pengelolaan data dan informasi</v>
      </c>
      <c r="C48" s="18">
        <v>0</v>
      </c>
      <c r="D48" s="18">
        <v>0</v>
      </c>
      <c r="E48" s="18">
        <v>0</v>
      </c>
      <c r="F48" s="18">
        <v>0</v>
      </c>
      <c r="G48" s="18">
        <f>'Pengelolaan Detil'!F48</f>
        <v>30000000</v>
      </c>
      <c r="H48" s="65">
        <f t="shared" si="8"/>
        <v>30000000</v>
      </c>
      <c r="I48" s="59">
        <f>H48-'Pengelolaan Detil'!F48</f>
        <v>0</v>
      </c>
    </row>
    <row r="49" spans="1:9" ht="26.4">
      <c r="A49" s="25" t="str">
        <f>'Deskripsi Detil'!A49</f>
        <v>A.2.3.4</v>
      </c>
      <c r="B49" s="31" t="str">
        <f>'Deskripsi Detil'!B49</f>
        <v>Biaya kerjasama penelitian dan pendidikan</v>
      </c>
      <c r="C49" s="18">
        <v>0</v>
      </c>
      <c r="D49" s="18">
        <f>'Pengelolaan Detil'!F49/2</f>
        <v>86400000</v>
      </c>
      <c r="E49" s="18">
        <v>0</v>
      </c>
      <c r="F49" s="18">
        <v>0</v>
      </c>
      <c r="G49" s="18">
        <f>'Pengelolaan Detil'!F49/2</f>
        <v>86400000</v>
      </c>
      <c r="H49" s="65">
        <f t="shared" si="8"/>
        <v>172800000</v>
      </c>
      <c r="I49" s="59">
        <f>H49-'Pengelolaan Detil'!F49</f>
        <v>0</v>
      </c>
    </row>
    <row r="50" spans="1:9">
      <c r="A50" s="24" t="str">
        <f>'Deskripsi Detil'!A50</f>
        <v>A.2.4</v>
      </c>
      <c r="B50" s="19" t="str">
        <f>'Deskripsi Detil'!B50</f>
        <v>Rehabilitasi dan restorasi kawasan</v>
      </c>
      <c r="C50" s="35"/>
      <c r="D50" s="35"/>
      <c r="E50" s="35"/>
      <c r="F50" s="35"/>
      <c r="G50" s="35"/>
      <c r="H50" s="61"/>
      <c r="I50" s="59">
        <f>H50-'Pengelolaan Detil'!F50</f>
        <v>0</v>
      </c>
    </row>
    <row r="51" spans="1:9">
      <c r="A51" s="25" t="str">
        <f>'Deskripsi Detil'!A51</f>
        <v>A.2.4.1</v>
      </c>
      <c r="B51" s="31" t="str">
        <f>'Deskripsi Detil'!B51</f>
        <v>Biaya pengembangan bank benih</v>
      </c>
      <c r="C51" s="18">
        <v>0</v>
      </c>
      <c r="D51" s="18">
        <f>'Pengelolaan Detil'!F51/2</f>
        <v>16000000</v>
      </c>
      <c r="E51" s="18">
        <f>'Pengelolaan Detil'!F51/2</f>
        <v>16000000</v>
      </c>
      <c r="F51" s="18">
        <v>0</v>
      </c>
      <c r="G51" s="18">
        <v>0</v>
      </c>
      <c r="H51" s="65">
        <f t="shared" ref="H51:H54" si="9">SUM(C51:G51)</f>
        <v>32000000</v>
      </c>
      <c r="I51" s="59">
        <f>H51-'Pengelolaan Detil'!F51</f>
        <v>0</v>
      </c>
    </row>
    <row r="52" spans="1:9" ht="26.4">
      <c r="A52" s="25" t="str">
        <f>'Deskripsi Detil'!A52</f>
        <v>A.2.4.2</v>
      </c>
      <c r="B52" s="31" t="str">
        <f>'Deskripsi Detil'!B52</f>
        <v>Biaya penanaman, pengayaan dan pemeliharaan</v>
      </c>
      <c r="C52" s="18">
        <v>0</v>
      </c>
      <c r="D52" s="18">
        <v>0</v>
      </c>
      <c r="E52" s="18">
        <v>0</v>
      </c>
      <c r="F52" s="18">
        <v>0</v>
      </c>
      <c r="G52" s="18">
        <f>'Pengelolaan Detil'!F52</f>
        <v>50000000</v>
      </c>
      <c r="H52" s="65">
        <f t="shared" si="9"/>
        <v>50000000</v>
      </c>
      <c r="I52" s="59">
        <f>H52-'Pengelolaan Detil'!F52</f>
        <v>0</v>
      </c>
    </row>
    <row r="53" spans="1:9" ht="26.4">
      <c r="A53" s="25" t="str">
        <f>'Deskripsi Detil'!A53</f>
        <v>A.2.4.3</v>
      </c>
      <c r="B53" s="31" t="str">
        <f>'Deskripsi Detil'!B53</f>
        <v>Biaya pengembangan agroforestry dan pengelolaan hutan berbasis masyarakat</v>
      </c>
      <c r="C53" s="18">
        <v>0</v>
      </c>
      <c r="D53" s="18">
        <v>0</v>
      </c>
      <c r="E53" s="18">
        <f>'Pengelolaan Detil'!F53</f>
        <v>75000000</v>
      </c>
      <c r="F53" s="18">
        <v>0</v>
      </c>
      <c r="G53" s="18">
        <v>0</v>
      </c>
      <c r="H53" s="65">
        <f t="shared" si="9"/>
        <v>75000000</v>
      </c>
      <c r="I53" s="59">
        <f>H53-'Pengelolaan Detil'!F53</f>
        <v>0</v>
      </c>
    </row>
    <row r="54" spans="1:9">
      <c r="A54" s="25" t="str">
        <f>'Deskripsi Detil'!A54</f>
        <v>A.2.4.4</v>
      </c>
      <c r="B54" s="31" t="str">
        <f>'Deskripsi Detil'!B54</f>
        <v>Biaya rehabilitasi dan restorasi lainnya</v>
      </c>
      <c r="C54" s="18">
        <v>0</v>
      </c>
      <c r="D54" s="18">
        <v>0</v>
      </c>
      <c r="E54" s="18">
        <f>'Pengelolaan Detil'!F54</f>
        <v>25000000</v>
      </c>
      <c r="F54" s="18">
        <v>0</v>
      </c>
      <c r="G54" s="18">
        <v>0</v>
      </c>
      <c r="H54" s="65">
        <f t="shared" si="9"/>
        <v>25000000</v>
      </c>
      <c r="I54" s="59">
        <f>H54-'Pengelolaan Detil'!F54</f>
        <v>0</v>
      </c>
    </row>
    <row r="55" spans="1:9" s="45" customFormat="1">
      <c r="A55" s="24" t="str">
        <f>'Deskripsi Detil'!A55</f>
        <v>A.2.5</v>
      </c>
      <c r="B55" s="19" t="str">
        <f>'Deskripsi Detil'!B55</f>
        <v>Pembangunan infrastruktur pendukung</v>
      </c>
      <c r="C55" s="18"/>
      <c r="D55" s="18"/>
      <c r="E55" s="18"/>
      <c r="F55" s="18"/>
      <c r="G55" s="18"/>
      <c r="H55" s="65"/>
      <c r="I55" s="59">
        <f>H55-'Pengelolaan Detil'!F55</f>
        <v>0</v>
      </c>
    </row>
    <row r="56" spans="1:9">
      <c r="A56" s="25" t="str">
        <f>'Deskripsi Detil'!A56</f>
        <v>A.2.5.1</v>
      </c>
      <c r="B56" s="31" t="str">
        <f>'Deskripsi Detil'!B56</f>
        <v>Jalan track dan jembatan gantung</v>
      </c>
      <c r="C56" s="18">
        <v>0</v>
      </c>
      <c r="D56" s="18">
        <v>0</v>
      </c>
      <c r="E56" s="18">
        <v>0</v>
      </c>
      <c r="F56" s="18">
        <v>0</v>
      </c>
      <c r="G56" s="18">
        <f>'Pengelolaan Detil'!F56</f>
        <v>20000000</v>
      </c>
      <c r="H56" s="65">
        <f t="shared" ref="H56:H60" si="10">SUM(C56:G56)</f>
        <v>20000000</v>
      </c>
      <c r="I56" s="59">
        <f>H56-'Pengelolaan Detil'!F56</f>
        <v>0</v>
      </c>
    </row>
    <row r="57" spans="1:9">
      <c r="A57" s="25" t="str">
        <f>'Deskripsi Detil'!A57</f>
        <v>A.2.5.2</v>
      </c>
      <c r="B57" s="31" t="str">
        <f>'Deskripsi Detil'!B57</f>
        <v>Menara pandang/pantau</v>
      </c>
      <c r="C57" s="18">
        <v>0</v>
      </c>
      <c r="D57" s="18">
        <v>0</v>
      </c>
      <c r="E57" s="18">
        <v>0</v>
      </c>
      <c r="F57" s="18">
        <v>0</v>
      </c>
      <c r="G57" s="18">
        <f>'Pengelolaan Detil'!F57</f>
        <v>15000000</v>
      </c>
      <c r="H57" s="65">
        <f t="shared" si="10"/>
        <v>15000000</v>
      </c>
      <c r="I57" s="59">
        <f>H57-'Pengelolaan Detil'!F57</f>
        <v>0</v>
      </c>
    </row>
    <row r="58" spans="1:9">
      <c r="A58" s="25" t="str">
        <f>'Deskripsi Detil'!A58</f>
        <v>A.2.5.3</v>
      </c>
      <c r="B58" s="31" t="str">
        <f>'Deskripsi Detil'!B58</f>
        <v>Stasiun riset</v>
      </c>
      <c r="C58" s="18">
        <v>0</v>
      </c>
      <c r="D58" s="18">
        <v>0</v>
      </c>
      <c r="E58" s="18">
        <v>0</v>
      </c>
      <c r="F58" s="18">
        <v>0</v>
      </c>
      <c r="G58" s="18">
        <f>'Pengelolaan Detil'!F58</f>
        <v>43200000</v>
      </c>
      <c r="H58" s="65">
        <f t="shared" si="10"/>
        <v>43200000</v>
      </c>
      <c r="I58" s="59">
        <f>H58-'Pengelolaan Detil'!F58</f>
        <v>0</v>
      </c>
    </row>
    <row r="59" spans="1:9" ht="26.4">
      <c r="A59" s="25" t="str">
        <f>'Deskripsi Detil'!A59</f>
        <v>A.2.5.4</v>
      </c>
      <c r="B59" s="31" t="str">
        <f>'Deskripsi Detil'!B59</f>
        <v>Infrastruktur dan fasilitas pendukung lainnya</v>
      </c>
      <c r="C59" s="18">
        <v>0</v>
      </c>
      <c r="D59" s="18">
        <v>0</v>
      </c>
      <c r="E59" s="18">
        <v>0</v>
      </c>
      <c r="F59" s="18">
        <v>0</v>
      </c>
      <c r="G59" s="18">
        <f>'Pengelolaan Detil'!F59</f>
        <v>86400000</v>
      </c>
      <c r="H59" s="65">
        <f t="shared" si="10"/>
        <v>86400000</v>
      </c>
      <c r="I59" s="59">
        <f>H59-'Pengelolaan Detil'!F59</f>
        <v>0</v>
      </c>
    </row>
    <row r="60" spans="1:9">
      <c r="A60" s="25" t="str">
        <f>'Deskripsi Detil'!A60</f>
        <v>A.2.5.5</v>
      </c>
      <c r="B60" s="31" t="str">
        <f>'Deskripsi Detil'!B60</f>
        <v>Biaya perawatan infrastruktur pendukung</v>
      </c>
      <c r="C60" s="18">
        <v>0</v>
      </c>
      <c r="D60" s="18">
        <v>0</v>
      </c>
      <c r="E60" s="18">
        <v>0</v>
      </c>
      <c r="F60" s="18">
        <v>0</v>
      </c>
      <c r="G60" s="18">
        <f>'Pengelolaan Detil'!F60</f>
        <v>43200000</v>
      </c>
      <c r="H60" s="65">
        <f t="shared" si="10"/>
        <v>43200000</v>
      </c>
      <c r="I60" s="59">
        <f>H60-'Pengelolaan Detil'!F60</f>
        <v>0</v>
      </c>
    </row>
    <row r="61" spans="1:9">
      <c r="A61" s="50"/>
      <c r="B61" s="34" t="str">
        <f>'Deskripsi Detil'!B61</f>
        <v>Sub Total A.2.</v>
      </c>
      <c r="C61" s="46">
        <f>SUM(C38:C60)</f>
        <v>0</v>
      </c>
      <c r="D61" s="46">
        <f t="shared" ref="D61:H61" si="11">SUM(D38:D60)</f>
        <v>102400000</v>
      </c>
      <c r="E61" s="46">
        <f t="shared" si="11"/>
        <v>116000000</v>
      </c>
      <c r="F61" s="46">
        <f t="shared" si="11"/>
        <v>0</v>
      </c>
      <c r="G61" s="46">
        <f t="shared" si="11"/>
        <v>439200000</v>
      </c>
      <c r="H61" s="46">
        <f t="shared" si="11"/>
        <v>657600000</v>
      </c>
      <c r="I61" s="59">
        <f>H61-'Pengelolaan Detil'!F61</f>
        <v>0</v>
      </c>
    </row>
    <row r="62" spans="1:9" ht="26.4">
      <c r="A62" s="36" t="str">
        <f>'Deskripsi Detil'!A62</f>
        <v>A.3.</v>
      </c>
      <c r="B62" s="37" t="str">
        <f>'Deskripsi Detil'!B62</f>
        <v xml:space="preserve">Pemberdayaan dan Penguatan Kelembagaan Masyarakat Adat </v>
      </c>
      <c r="C62" s="38"/>
      <c r="D62" s="38"/>
      <c r="E62" s="38"/>
      <c r="F62" s="38"/>
      <c r="G62" s="38"/>
      <c r="H62" s="64"/>
      <c r="I62" s="59">
        <f>H62-'Pengelolaan Detil'!F62</f>
        <v>0</v>
      </c>
    </row>
    <row r="63" spans="1:9" s="45" customFormat="1">
      <c r="A63" s="24" t="str">
        <f>'Deskripsi Detil'!A63</f>
        <v>A.3.1</v>
      </c>
      <c r="B63" s="19" t="str">
        <f>'Deskripsi Detil'!B63</f>
        <v>Penguatan lembaga adat</v>
      </c>
      <c r="C63" s="18"/>
      <c r="D63" s="18"/>
      <c r="E63" s="18"/>
      <c r="F63" s="18"/>
      <c r="G63" s="18"/>
      <c r="H63" s="65"/>
      <c r="I63" s="59">
        <f>H63-'Pengelolaan Detil'!F63</f>
        <v>0</v>
      </c>
    </row>
    <row r="64" spans="1:9">
      <c r="A64" s="25" t="str">
        <f>'Deskripsi Detil'!A64</f>
        <v>A.3.1.1</v>
      </c>
      <c r="B64" s="31" t="str">
        <f>'Deskripsi Detil'!B64</f>
        <v>Biaya kesekretariatan lembaga</v>
      </c>
      <c r="C64" s="18">
        <v>0</v>
      </c>
      <c r="D64" s="18">
        <v>0</v>
      </c>
      <c r="E64" s="18">
        <f>'Pengelolaan Detil'!F64/2</f>
        <v>31944000.000000011</v>
      </c>
      <c r="F64" s="18">
        <f>'Pengelolaan Detil'!F64/2</f>
        <v>31944000.000000011</v>
      </c>
      <c r="G64" s="18">
        <v>0</v>
      </c>
      <c r="H64" s="65">
        <f t="shared" ref="H64:H67" si="12">SUM(C64:G64)</f>
        <v>63888000.000000022</v>
      </c>
      <c r="I64" s="59">
        <f>H64-'Pengelolaan Detil'!F64</f>
        <v>0</v>
      </c>
    </row>
    <row r="65" spans="1:9" ht="26.4">
      <c r="A65" s="25" t="str">
        <f>'Deskripsi Detil'!A65</f>
        <v>A.3.1.2</v>
      </c>
      <c r="B65" s="31" t="str">
        <f>'Deskripsi Detil'!B65</f>
        <v>Biaya pengembangan sistem tata kelola dan peningkatan kapasitas SDM</v>
      </c>
      <c r="C65" s="18">
        <v>0</v>
      </c>
      <c r="D65" s="18">
        <v>0</v>
      </c>
      <c r="E65" s="18">
        <f>'Pengelolaan Detil'!F65</f>
        <v>0</v>
      </c>
      <c r="F65" s="18">
        <v>0</v>
      </c>
      <c r="G65" s="18">
        <v>0</v>
      </c>
      <c r="H65" s="65">
        <f t="shared" si="12"/>
        <v>0</v>
      </c>
      <c r="I65" s="59">
        <f>H65-'Pengelolaan Detil'!F65</f>
        <v>0</v>
      </c>
    </row>
    <row r="66" spans="1:9">
      <c r="A66" s="25" t="str">
        <f>'Deskripsi Detil'!A66</f>
        <v>A.3.1.3</v>
      </c>
      <c r="B66" s="31" t="str">
        <f>'Deskripsi Detil'!B66</f>
        <v>Biaya pertemuan dan kongres adat</v>
      </c>
      <c r="C66" s="18">
        <v>0</v>
      </c>
      <c r="D66" s="18">
        <v>0</v>
      </c>
      <c r="E66" s="18">
        <f>'Pengelolaan Detil'!F66/2</f>
        <v>10000000</v>
      </c>
      <c r="F66" s="18">
        <f>'Pengelolaan Detil'!F66/2</f>
        <v>10000000</v>
      </c>
      <c r="G66" s="18">
        <v>0</v>
      </c>
      <c r="H66" s="65">
        <f t="shared" si="12"/>
        <v>20000000</v>
      </c>
      <c r="I66" s="59">
        <f>H66-'Pengelolaan Detil'!F66</f>
        <v>0</v>
      </c>
    </row>
    <row r="67" spans="1:9" ht="26.4">
      <c r="A67" s="25" t="str">
        <f>'Deskripsi Detil'!A67</f>
        <v>A.3.1.4</v>
      </c>
      <c r="B67" s="31" t="str">
        <f>'Deskripsi Detil'!B67</f>
        <v>Biaya kerjasama dan kemitraan lembaga adat</v>
      </c>
      <c r="C67" s="18">
        <v>0</v>
      </c>
      <c r="D67" s="18">
        <v>0</v>
      </c>
      <c r="E67" s="18">
        <f>'Pengelolaan Detil'!F67/2</f>
        <v>7500000</v>
      </c>
      <c r="F67" s="18">
        <f>'Pengelolaan Detil'!F67/2</f>
        <v>7500000</v>
      </c>
      <c r="G67" s="18">
        <v>0</v>
      </c>
      <c r="H67" s="65">
        <f t="shared" si="12"/>
        <v>15000000</v>
      </c>
      <c r="I67" s="59">
        <f>H67-'Pengelolaan Detil'!F67</f>
        <v>0</v>
      </c>
    </row>
    <row r="68" spans="1:9" s="45" customFormat="1" ht="26.4">
      <c r="A68" s="24" t="str">
        <f>'Deskripsi Detil'!A68</f>
        <v>A.3.2</v>
      </c>
      <c r="B68" s="19" t="str">
        <f>'Deskripsi Detil'!B68</f>
        <v>Peningkatan kapasitas sumber daya manusia masyarakat adat</v>
      </c>
      <c r="C68" s="18"/>
      <c r="D68" s="18"/>
      <c r="E68" s="18"/>
      <c r="F68" s="18"/>
      <c r="G68" s="18"/>
      <c r="H68" s="65"/>
      <c r="I68" s="59">
        <f>H68-'Pengelolaan Detil'!F68</f>
        <v>0</v>
      </c>
    </row>
    <row r="69" spans="1:9">
      <c r="A69" s="25" t="str">
        <f>'Deskripsi Detil'!A69</f>
        <v>A.3.2.1</v>
      </c>
      <c r="B69" s="31" t="str">
        <f>'Deskripsi Detil'!B69</f>
        <v>Biaya pelatihan dan magang</v>
      </c>
      <c r="C69" s="18">
        <v>0</v>
      </c>
      <c r="D69" s="18">
        <f>'Pengelolaan Detil'!F69/2</f>
        <v>56160000</v>
      </c>
      <c r="E69" s="18">
        <v>0</v>
      </c>
      <c r="F69" s="18">
        <v>0</v>
      </c>
      <c r="G69" s="18">
        <f>'Pengelolaan Detil'!F69/2</f>
        <v>56160000</v>
      </c>
      <c r="H69" s="65">
        <f t="shared" ref="H69:H72" si="13">SUM(C69:G69)</f>
        <v>112320000</v>
      </c>
      <c r="I69" s="59">
        <f>H69-'Pengelolaan Detil'!F69</f>
        <v>0</v>
      </c>
    </row>
    <row r="70" spans="1:9">
      <c r="A70" s="25" t="str">
        <f>'Deskripsi Detil'!A70</f>
        <v>A.3.2.2</v>
      </c>
      <c r="B70" s="31" t="str">
        <f>'Deskripsi Detil'!B70</f>
        <v>Dukungan pendidikan formal (beasiswa)</v>
      </c>
      <c r="C70" s="18">
        <v>0</v>
      </c>
      <c r="D70" s="18">
        <f>'Pengelolaan Detil'!F70/2</f>
        <v>38880000</v>
      </c>
      <c r="E70" s="18">
        <v>0</v>
      </c>
      <c r="F70" s="18">
        <v>0</v>
      </c>
      <c r="G70" s="18">
        <f>'Pengelolaan Detil'!F70/2</f>
        <v>38880000</v>
      </c>
      <c r="H70" s="65">
        <f t="shared" si="13"/>
        <v>77760000</v>
      </c>
      <c r="I70" s="59">
        <f>H70-'Pengelolaan Detil'!F70</f>
        <v>0</v>
      </c>
    </row>
    <row r="71" spans="1:9">
      <c r="A71" s="25" t="str">
        <f>'Deskripsi Detil'!A71</f>
        <v>A.3.2.3</v>
      </c>
      <c r="B71" s="31" t="str">
        <f>'Deskripsi Detil'!B71</f>
        <v>Dukungan pendidikan non formal</v>
      </c>
      <c r="C71" s="18">
        <v>0</v>
      </c>
      <c r="D71" s="18">
        <f>'Pengelolaan Detil'!F71/2</f>
        <v>38880000</v>
      </c>
      <c r="E71" s="18">
        <v>0</v>
      </c>
      <c r="F71" s="18">
        <v>0</v>
      </c>
      <c r="G71" s="18">
        <f>'Pengelolaan Detil'!F71/2</f>
        <v>38880000</v>
      </c>
      <c r="H71" s="65">
        <f t="shared" si="13"/>
        <v>77760000</v>
      </c>
      <c r="I71" s="59">
        <f>H71-'Pengelolaan Detil'!F71</f>
        <v>0</v>
      </c>
    </row>
    <row r="72" spans="1:9" ht="26.4">
      <c r="A72" s="25" t="str">
        <f>'Deskripsi Detil'!A72</f>
        <v>A.3.2.4</v>
      </c>
      <c r="B72" s="31" t="str">
        <f>'Deskripsi Detil'!B72</f>
        <v>Pengembangan dana pendidikan masyarakat adat yang berkelanjutan</v>
      </c>
      <c r="C72" s="18">
        <v>0</v>
      </c>
      <c r="D72" s="18">
        <f>'Pengelolaan Detil'!F72/2</f>
        <v>0</v>
      </c>
      <c r="E72" s="18">
        <v>0</v>
      </c>
      <c r="F72" s="18">
        <v>0</v>
      </c>
      <c r="G72" s="18">
        <f>'Pengelolaan Detil'!F72/2</f>
        <v>0</v>
      </c>
      <c r="H72" s="65">
        <f t="shared" si="13"/>
        <v>0</v>
      </c>
      <c r="I72" s="59">
        <f>H72-'Pengelolaan Detil'!F72</f>
        <v>0</v>
      </c>
    </row>
    <row r="73" spans="1:9" s="45" customFormat="1">
      <c r="A73" s="24" t="str">
        <f>'Deskripsi Detil'!A73</f>
        <v>A.3.3</v>
      </c>
      <c r="B73" s="19" t="str">
        <f>'Deskripsi Detil'!B73</f>
        <v>Peningkatan ekonomi masyarakat adat</v>
      </c>
      <c r="C73" s="18"/>
      <c r="D73" s="18"/>
      <c r="E73" s="18"/>
      <c r="F73" s="18"/>
      <c r="G73" s="18"/>
      <c r="H73" s="65"/>
      <c r="I73" s="59">
        <f>H73-'Pengelolaan Detil'!F73</f>
        <v>0</v>
      </c>
    </row>
    <row r="74" spans="1:9" ht="26.4">
      <c r="A74" s="25" t="str">
        <f>'Deskripsi Detil'!A74</f>
        <v>A.3.3.1</v>
      </c>
      <c r="B74" s="31" t="str">
        <f>'Deskripsi Detil'!B74</f>
        <v>Biaya pengembangan kelembagaan unit usaha masyarakat</v>
      </c>
      <c r="C74" s="18">
        <v>0</v>
      </c>
      <c r="D74" s="18">
        <v>0</v>
      </c>
      <c r="E74" s="18">
        <v>0</v>
      </c>
      <c r="F74" s="18">
        <v>0</v>
      </c>
      <c r="G74" s="18">
        <f>'Pengelolaan Detil'!F74</f>
        <v>0</v>
      </c>
      <c r="H74" s="65">
        <f t="shared" ref="H74:H77" si="14">SUM(C74:G74)</f>
        <v>0</v>
      </c>
      <c r="I74" s="59">
        <f>H74-'Pengelolaan Detil'!F74</f>
        <v>0</v>
      </c>
    </row>
    <row r="75" spans="1:9" ht="26.4">
      <c r="A75" s="25" t="str">
        <f>'Deskripsi Detil'!A75</f>
        <v>A.3.3.2</v>
      </c>
      <c r="B75" s="31" t="str">
        <f>'Deskripsi Detil'!B75</f>
        <v>Dukungan teknis bagi unit usaha masyarakat</v>
      </c>
      <c r="C75" s="18">
        <v>0</v>
      </c>
      <c r="D75" s="18">
        <v>0</v>
      </c>
      <c r="E75" s="18">
        <v>0</v>
      </c>
      <c r="F75" s="18">
        <v>0</v>
      </c>
      <c r="G75" s="18">
        <f>'Pengelolaan Detil'!F75</f>
        <v>35000000</v>
      </c>
      <c r="H75" s="65">
        <f t="shared" si="14"/>
        <v>35000000</v>
      </c>
      <c r="I75" s="59">
        <f>H75-'Pengelolaan Detil'!F75</f>
        <v>0</v>
      </c>
    </row>
    <row r="76" spans="1:9" ht="26.4">
      <c r="A76" s="25" t="str">
        <f>'Deskripsi Detil'!A76</f>
        <v>A.3.3.3</v>
      </c>
      <c r="B76" s="31" t="str">
        <f>'Deskripsi Detil'!B76</f>
        <v>Dukungan permodalan unit usaha masyarakat</v>
      </c>
      <c r="C76" s="18">
        <v>0</v>
      </c>
      <c r="D76" s="18">
        <v>0</v>
      </c>
      <c r="E76" s="18">
        <v>0</v>
      </c>
      <c r="F76" s="18">
        <v>0</v>
      </c>
      <c r="G76" s="18">
        <f>'Pengelolaan Detil'!F76</f>
        <v>75000000</v>
      </c>
      <c r="H76" s="65">
        <f t="shared" si="14"/>
        <v>75000000</v>
      </c>
      <c r="I76" s="59">
        <f>H76-'Pengelolaan Detil'!F76</f>
        <v>0</v>
      </c>
    </row>
    <row r="77" spans="1:9" ht="26.4">
      <c r="A77" s="25" t="str">
        <f>'Deskripsi Detil'!A77</f>
        <v>A.3.3.4</v>
      </c>
      <c r="B77" s="31" t="str">
        <f>'Deskripsi Detil'!B77</f>
        <v>Pengembangan pasar, lembaga keuangan dan badan usaha desa</v>
      </c>
      <c r="C77" s="18">
        <v>0</v>
      </c>
      <c r="D77" s="18">
        <v>0</v>
      </c>
      <c r="E77" s="18">
        <v>0</v>
      </c>
      <c r="F77" s="18">
        <v>0</v>
      </c>
      <c r="G77" s="18">
        <f>'Pengelolaan Detil'!F77</f>
        <v>75000000</v>
      </c>
      <c r="H77" s="65">
        <f t="shared" si="14"/>
        <v>75000000</v>
      </c>
      <c r="I77" s="59">
        <f>H77-'Pengelolaan Detil'!F77</f>
        <v>0</v>
      </c>
    </row>
    <row r="78" spans="1:9" s="45" customFormat="1">
      <c r="A78" s="24" t="str">
        <f>'Deskripsi Detil'!A78</f>
        <v>A.3.4</v>
      </c>
      <c r="B78" s="19" t="str">
        <f>'Deskripsi Detil'!B78</f>
        <v>Pelestarian situs dan budaya adat</v>
      </c>
      <c r="C78" s="18"/>
      <c r="D78" s="18"/>
      <c r="E78" s="18"/>
      <c r="F78" s="18"/>
      <c r="G78" s="18"/>
      <c r="H78" s="65"/>
      <c r="I78" s="59">
        <f>H78-'Pengelolaan Detil'!F78</f>
        <v>0</v>
      </c>
    </row>
    <row r="79" spans="1:9" ht="26.4">
      <c r="A79" s="25" t="str">
        <f>'Deskripsi Detil'!A79</f>
        <v>A.3.4.1</v>
      </c>
      <c r="B79" s="31" t="str">
        <f>'Deskripsi Detil'!B79</f>
        <v>Biaya identifikasi dan pemetaan situs sejarah</v>
      </c>
      <c r="C79" s="18">
        <v>0</v>
      </c>
      <c r="D79" s="18">
        <v>0</v>
      </c>
      <c r="E79" s="18">
        <v>0</v>
      </c>
      <c r="F79" s="18">
        <f>'Pengelolaan Detil'!F79/2</f>
        <v>0</v>
      </c>
      <c r="G79" s="18">
        <f>'Pengelolaan Detil'!F79/2</f>
        <v>0</v>
      </c>
      <c r="H79" s="65">
        <f t="shared" ref="H79:H82" si="15">SUM(C79:G79)</f>
        <v>0</v>
      </c>
      <c r="I79" s="59">
        <f>H79-'Pengelolaan Detil'!F79</f>
        <v>0</v>
      </c>
    </row>
    <row r="80" spans="1:9" ht="26.4">
      <c r="A80" s="25" t="str">
        <f>'Deskripsi Detil'!A80</f>
        <v>A.3.4.2</v>
      </c>
      <c r="B80" s="31" t="str">
        <f>'Deskripsi Detil'!B80</f>
        <v>Biaya pengembangan dan pengelolaan situs sejarah</v>
      </c>
      <c r="C80" s="18">
        <v>0</v>
      </c>
      <c r="D80" s="18">
        <v>0</v>
      </c>
      <c r="E80" s="18">
        <v>0</v>
      </c>
      <c r="F80" s="18">
        <v>0</v>
      </c>
      <c r="G80" s="18">
        <f>'Pengelolaan Detil'!F80</f>
        <v>0</v>
      </c>
      <c r="H80" s="65">
        <f t="shared" si="15"/>
        <v>0</v>
      </c>
      <c r="I80" s="59">
        <f>H80-'Pengelolaan Detil'!F80</f>
        <v>0</v>
      </c>
    </row>
    <row r="81" spans="1:9" ht="26.4">
      <c r="A81" s="25" t="str">
        <f>'Deskripsi Detil'!A81</f>
        <v>A.3.4.3</v>
      </c>
      <c r="B81" s="31" t="str">
        <f>'Deskripsi Detil'!B81</f>
        <v>Dukungan bagi kelompok seni dan kegiatan budaya</v>
      </c>
      <c r="C81" s="18">
        <v>0</v>
      </c>
      <c r="D81" s="18">
        <v>0</v>
      </c>
      <c r="E81" s="18">
        <v>0</v>
      </c>
      <c r="F81" s="18">
        <v>0</v>
      </c>
      <c r="G81" s="18">
        <f>'Pengelolaan Detil'!F81</f>
        <v>60480000</v>
      </c>
      <c r="H81" s="65">
        <f t="shared" si="15"/>
        <v>60480000</v>
      </c>
      <c r="I81" s="59">
        <f>H81-'Pengelolaan Detil'!F81</f>
        <v>0</v>
      </c>
    </row>
    <row r="82" spans="1:9">
      <c r="A82" s="25" t="str">
        <f>'Deskripsi Detil'!A82</f>
        <v>A.3.4.4</v>
      </c>
      <c r="B82" s="31" t="str">
        <f>'Deskripsi Detil'!B82</f>
        <v>Biaya pelestarian budaya adat lainnya</v>
      </c>
      <c r="C82" s="18">
        <v>0</v>
      </c>
      <c r="D82" s="18">
        <v>0</v>
      </c>
      <c r="E82" s="18">
        <v>0</v>
      </c>
      <c r="F82" s="18">
        <f>'Pengelolaan Detil'!F82/2</f>
        <v>12960000</v>
      </c>
      <c r="G82" s="18">
        <f>'Pengelolaan Detil'!F82/2</f>
        <v>12960000</v>
      </c>
      <c r="H82" s="65">
        <f t="shared" si="15"/>
        <v>25920000</v>
      </c>
      <c r="I82" s="59">
        <f>H82-'Pengelolaan Detil'!F82</f>
        <v>0</v>
      </c>
    </row>
    <row r="83" spans="1:9" s="45" customFormat="1" ht="26.4">
      <c r="A83" s="24" t="str">
        <f>'Deskripsi Detil'!A83</f>
        <v>A.3.5</v>
      </c>
      <c r="B83" s="19" t="str">
        <f>'Deskripsi Detil'!B83</f>
        <v>Pengelolaan data, dokumentasi dan publikasi berbasis pengetahuan lokal</v>
      </c>
      <c r="C83" s="18"/>
      <c r="D83" s="18"/>
      <c r="E83" s="18"/>
      <c r="F83" s="18"/>
      <c r="G83" s="18"/>
      <c r="H83" s="65"/>
      <c r="I83" s="59">
        <f>H83-'Pengelolaan Detil'!F83</f>
        <v>0</v>
      </c>
    </row>
    <row r="84" spans="1:9" ht="26.4">
      <c r="A84" s="47" t="str">
        <f>'Deskripsi Detil'!A84</f>
        <v>A.3.5.1</v>
      </c>
      <c r="B84" s="48" t="str">
        <f>'Deskripsi Detil'!B84</f>
        <v>Biaya pengelolaan data dan pengambangan web</v>
      </c>
      <c r="C84" s="18">
        <v>0</v>
      </c>
      <c r="D84" s="18">
        <v>0</v>
      </c>
      <c r="E84" s="18">
        <v>0</v>
      </c>
      <c r="F84" s="18">
        <v>0</v>
      </c>
      <c r="G84" s="18">
        <f>'Pengelolaan Detil'!F84</f>
        <v>5000000</v>
      </c>
      <c r="H84" s="65">
        <f t="shared" ref="H84:H88" si="16">SUM(C84:G84)</f>
        <v>5000000</v>
      </c>
      <c r="I84" s="59">
        <f>H84-'Pengelolaan Detil'!F84</f>
        <v>0</v>
      </c>
    </row>
    <row r="85" spans="1:9">
      <c r="A85" s="47" t="str">
        <f>'Deskripsi Detil'!A85</f>
        <v>A.3.5.2</v>
      </c>
      <c r="B85" s="48" t="str">
        <f>'Deskripsi Detil'!B85</f>
        <v>Biaya dokumentasi</v>
      </c>
      <c r="C85" s="18">
        <v>0</v>
      </c>
      <c r="D85" s="18">
        <v>0</v>
      </c>
      <c r="E85" s="18">
        <v>0</v>
      </c>
      <c r="F85" s="18">
        <v>0</v>
      </c>
      <c r="G85" s="18">
        <f>'Pengelolaan Detil'!F85</f>
        <v>15000000</v>
      </c>
      <c r="H85" s="65">
        <f t="shared" si="16"/>
        <v>15000000</v>
      </c>
      <c r="I85" s="59">
        <f>H85-'Pengelolaan Detil'!F85</f>
        <v>0</v>
      </c>
    </row>
    <row r="86" spans="1:9">
      <c r="A86" s="47" t="str">
        <f>'Deskripsi Detil'!A86</f>
        <v>A.3.5.3</v>
      </c>
      <c r="B86" s="48" t="str">
        <f>'Deskripsi Detil'!B86</f>
        <v>Biaya kunjungan media</v>
      </c>
      <c r="C86" s="18">
        <v>0</v>
      </c>
      <c r="D86" s="18">
        <v>0</v>
      </c>
      <c r="E86" s="18">
        <v>0</v>
      </c>
      <c r="F86" s="18">
        <v>0</v>
      </c>
      <c r="G86" s="18">
        <f>'Pengelolaan Detil'!F86</f>
        <v>15000000</v>
      </c>
      <c r="H86" s="65">
        <f t="shared" si="16"/>
        <v>15000000</v>
      </c>
      <c r="I86" s="59">
        <f>H86-'Pengelolaan Detil'!F86</f>
        <v>0</v>
      </c>
    </row>
    <row r="87" spans="1:9">
      <c r="A87" s="47" t="str">
        <f>'Deskripsi Detil'!A87</f>
        <v>A.3.5.4</v>
      </c>
      <c r="B87" s="48" t="str">
        <f>'Deskripsi Detil'!B87</f>
        <v>Biaya publikasi dan promosi</v>
      </c>
      <c r="C87" s="18">
        <v>0</v>
      </c>
      <c r="D87" s="18">
        <v>0</v>
      </c>
      <c r="E87" s="18">
        <v>0</v>
      </c>
      <c r="F87" s="18">
        <v>0</v>
      </c>
      <c r="G87" s="18">
        <f>'Pengelolaan Detil'!F87</f>
        <v>15000000</v>
      </c>
      <c r="H87" s="65">
        <f t="shared" si="16"/>
        <v>15000000</v>
      </c>
      <c r="I87" s="59">
        <f>H87-'Pengelolaan Detil'!F87</f>
        <v>0</v>
      </c>
    </row>
    <row r="88" spans="1:9">
      <c r="A88" s="47" t="str">
        <f>'Deskripsi Detil'!A88</f>
        <v>A.3.5.5</v>
      </c>
      <c r="B88" s="48" t="str">
        <f>'Deskripsi Detil'!B88</f>
        <v>Biaya dokumentasi dan publikasi lainnya</v>
      </c>
      <c r="C88" s="18">
        <v>0</v>
      </c>
      <c r="D88" s="18">
        <v>0</v>
      </c>
      <c r="E88" s="18">
        <v>0</v>
      </c>
      <c r="F88" s="18">
        <v>0</v>
      </c>
      <c r="G88" s="18">
        <f>'Pengelolaan Detil'!F88</f>
        <v>15000000</v>
      </c>
      <c r="H88" s="65">
        <f t="shared" si="16"/>
        <v>15000000</v>
      </c>
      <c r="I88" s="59">
        <f>H88-'Pengelolaan Detil'!F88</f>
        <v>0</v>
      </c>
    </row>
    <row r="89" spans="1:9">
      <c r="A89" s="50"/>
      <c r="B89" s="34" t="str">
        <f>'Deskripsi Detil'!B89</f>
        <v>Sub Total A.3.</v>
      </c>
      <c r="C89" s="46">
        <f>SUM(C63:C88)</f>
        <v>0</v>
      </c>
      <c r="D89" s="46">
        <f t="shared" ref="D89:H89" si="17">SUM(D63:D88)</f>
        <v>133920000</v>
      </c>
      <c r="E89" s="46">
        <f t="shared" si="17"/>
        <v>49444000.000000015</v>
      </c>
      <c r="F89" s="46">
        <f t="shared" si="17"/>
        <v>62404000.000000015</v>
      </c>
      <c r="G89" s="46">
        <f t="shared" si="17"/>
        <v>457360000</v>
      </c>
      <c r="H89" s="46">
        <f t="shared" si="17"/>
        <v>703128000</v>
      </c>
      <c r="I89" s="59">
        <f>H89-'Pengelolaan Detil'!F89</f>
        <v>0</v>
      </c>
    </row>
    <row r="90" spans="1:9">
      <c r="A90" s="23"/>
      <c r="B90" s="20" t="str">
        <f>'Deskripsi Detil'!B90</f>
        <v>Sub Total A.</v>
      </c>
      <c r="C90" s="49">
        <f>C36+C61+C89</f>
        <v>776257500.00000012</v>
      </c>
      <c r="D90" s="49">
        <f t="shared" ref="D90:H90" si="18">D36+D61+D89</f>
        <v>468320000</v>
      </c>
      <c r="E90" s="49">
        <f t="shared" si="18"/>
        <v>187944000</v>
      </c>
      <c r="F90" s="49">
        <f t="shared" si="18"/>
        <v>212404000</v>
      </c>
      <c r="G90" s="49">
        <f t="shared" si="18"/>
        <v>1455317500</v>
      </c>
      <c r="H90" s="49">
        <f t="shared" si="18"/>
        <v>3100243000</v>
      </c>
      <c r="I90" s="59">
        <f>H90-'Pengelolaan Detil'!F90</f>
        <v>0</v>
      </c>
    </row>
    <row r="91" spans="1:9">
      <c r="A91" s="39" t="str">
        <f>'Deskripsi Detil'!A91</f>
        <v>B.</v>
      </c>
      <c r="B91" s="40" t="str">
        <f>'Deskripsi Detil'!B91</f>
        <v>BIAYA PENGELOLAAN PENDUKUNG</v>
      </c>
      <c r="C91" s="41"/>
      <c r="D91" s="41"/>
      <c r="E91" s="41"/>
      <c r="F91" s="41"/>
      <c r="G91" s="41"/>
      <c r="H91" s="54"/>
      <c r="I91" s="59">
        <f>H91-'Pengelolaan Detil'!F91</f>
        <v>0</v>
      </c>
    </row>
    <row r="92" spans="1:9" ht="26.4">
      <c r="A92" s="36" t="str">
        <f>'Deskripsi Detil'!A92</f>
        <v>B.1.</v>
      </c>
      <c r="B92" s="37" t="str">
        <f>'Deskripsi Detil'!B92</f>
        <v xml:space="preserve">Pengembangan dan Penguatan Kelembagaan Pengelola Kawasan </v>
      </c>
      <c r="C92" s="38"/>
      <c r="D92" s="38"/>
      <c r="E92" s="38"/>
      <c r="F92" s="38"/>
      <c r="G92" s="38"/>
      <c r="H92" s="64"/>
      <c r="I92" s="59">
        <f>H92-'Pengelolaan Detil'!F92</f>
        <v>0</v>
      </c>
    </row>
    <row r="93" spans="1:9" s="45" customFormat="1">
      <c r="A93" s="24" t="str">
        <f>'Deskripsi Detil'!A93</f>
        <v>B.1.1</v>
      </c>
      <c r="B93" s="19" t="str">
        <f>'Deskripsi Detil'!B93</f>
        <v>Penguatan kebijakan pengelolaan Huliwa</v>
      </c>
      <c r="C93" s="18"/>
      <c r="D93" s="18"/>
      <c r="E93" s="18"/>
      <c r="F93" s="18"/>
      <c r="G93" s="18"/>
      <c r="H93" s="65"/>
      <c r="I93" s="59">
        <f>H93-'Pengelolaan Detil'!F93</f>
        <v>0</v>
      </c>
    </row>
    <row r="94" spans="1:9">
      <c r="A94" s="47" t="str">
        <f>'Deskripsi Detil'!A94</f>
        <v>B.1.1.1</v>
      </c>
      <c r="B94" s="48" t="str">
        <f>'Deskripsi Detil'!B94</f>
        <v>Biaya kajian dan perancangan kebijakan</v>
      </c>
      <c r="C94" s="18">
        <f>'Pengelolaan Detil'!F94</f>
        <v>0</v>
      </c>
      <c r="D94" s="18">
        <v>0</v>
      </c>
      <c r="E94" s="18">
        <v>0</v>
      </c>
      <c r="F94" s="18">
        <v>0</v>
      </c>
      <c r="G94" s="18">
        <v>0</v>
      </c>
      <c r="H94" s="65">
        <f t="shared" ref="H94:H111" si="19">SUM(C94:G94)</f>
        <v>0</v>
      </c>
      <c r="I94" s="59">
        <f>H94-'Pengelolaan Detil'!F94</f>
        <v>0</v>
      </c>
    </row>
    <row r="95" spans="1:9" ht="26.4">
      <c r="A95" s="47" t="str">
        <f>'Deskripsi Detil'!A95</f>
        <v>B.1.1.2</v>
      </c>
      <c r="B95" s="48" t="str">
        <f>'Deskripsi Detil'!B95</f>
        <v>Biaya kunjungan dan pemeriksaan lapangan</v>
      </c>
      <c r="C95" s="18">
        <f>'Pengelolaan Detil'!F95</f>
        <v>15000000</v>
      </c>
      <c r="D95" s="18">
        <v>0</v>
      </c>
      <c r="E95" s="18">
        <v>0</v>
      </c>
      <c r="F95" s="18">
        <v>0</v>
      </c>
      <c r="G95" s="18">
        <v>0</v>
      </c>
      <c r="H95" s="65">
        <f t="shared" si="19"/>
        <v>15000000</v>
      </c>
      <c r="I95" s="59">
        <f>H95-'Pengelolaan Detil'!F95</f>
        <v>0</v>
      </c>
    </row>
    <row r="96" spans="1:9" ht="26.4">
      <c r="A96" s="47" t="str">
        <f>'Deskripsi Detil'!A96</f>
        <v>B.1.1.3</v>
      </c>
      <c r="B96" s="48" t="str">
        <f>'Deskripsi Detil'!B96</f>
        <v>Biaya pertemuan dan penguatan kebijakan lainnya</v>
      </c>
      <c r="C96" s="18">
        <f>'Pengelolaan Detil'!F96</f>
        <v>15000000</v>
      </c>
      <c r="D96" s="18">
        <v>0</v>
      </c>
      <c r="E96" s="18">
        <v>0</v>
      </c>
      <c r="F96" s="18">
        <v>0</v>
      </c>
      <c r="G96" s="18">
        <v>0</v>
      </c>
      <c r="H96" s="65">
        <f t="shared" si="19"/>
        <v>15000000</v>
      </c>
      <c r="I96" s="59">
        <f>H96-'Pengelolaan Detil'!F96</f>
        <v>0</v>
      </c>
    </row>
    <row r="97" spans="1:9" s="45" customFormat="1">
      <c r="A97" s="24" t="str">
        <f>'Deskripsi Detil'!A97</f>
        <v>B.1.2</v>
      </c>
      <c r="B97" s="19" t="str">
        <f>'Deskripsi Detil'!B97</f>
        <v>Pengelolaan Badan Pengelola Huliwa</v>
      </c>
      <c r="C97" s="18"/>
      <c r="D97" s="18"/>
      <c r="E97" s="18"/>
      <c r="F97" s="18"/>
      <c r="G97" s="18"/>
      <c r="H97" s="65"/>
      <c r="I97" s="59">
        <f>H97-'Pengelolaan Detil'!F97</f>
        <v>0</v>
      </c>
    </row>
    <row r="98" spans="1:9">
      <c r="A98" s="47" t="str">
        <f>'Deskripsi Detil'!A98</f>
        <v>B.1.2.1</v>
      </c>
      <c r="B98" s="48" t="str">
        <f>'Deskripsi Detil'!B98</f>
        <v xml:space="preserve">Biaya gaji dan tunjangan   </v>
      </c>
      <c r="C98" s="18">
        <f>'Pengelolaan Detil'!F98</f>
        <v>106480000.00000003</v>
      </c>
      <c r="D98" s="18">
        <v>0</v>
      </c>
      <c r="E98" s="18">
        <v>0</v>
      </c>
      <c r="F98" s="18">
        <v>0</v>
      </c>
      <c r="G98" s="18">
        <v>0</v>
      </c>
      <c r="H98" s="65">
        <f t="shared" si="19"/>
        <v>106480000.00000003</v>
      </c>
      <c r="I98" s="59">
        <f>H98-'Pengelolaan Detil'!F98</f>
        <v>0</v>
      </c>
    </row>
    <row r="99" spans="1:9">
      <c r="A99" s="47" t="str">
        <f>'Deskripsi Detil'!A99</f>
        <v>B.1.2.2</v>
      </c>
      <c r="B99" s="48" t="str">
        <f>'Deskripsi Detil'!B99</f>
        <v>Biaya konsultan</v>
      </c>
      <c r="C99" s="18">
        <f>'Pengelolaan Detil'!F99</f>
        <v>42592000</v>
      </c>
      <c r="D99" s="18">
        <v>0</v>
      </c>
      <c r="E99" s="18">
        <v>0</v>
      </c>
      <c r="F99" s="18">
        <v>0</v>
      </c>
      <c r="G99" s="18">
        <v>0</v>
      </c>
      <c r="H99" s="65">
        <f t="shared" si="19"/>
        <v>42592000</v>
      </c>
      <c r="I99" s="59">
        <f>H99-'Pengelolaan Detil'!F99</f>
        <v>0</v>
      </c>
    </row>
    <row r="100" spans="1:9">
      <c r="A100" s="47" t="str">
        <f>'Deskripsi Detil'!A100</f>
        <v>B.1.2.3</v>
      </c>
      <c r="B100" s="48" t="str">
        <f>'Deskripsi Detil'!B100</f>
        <v>Biaya rapat dan pertemuan</v>
      </c>
      <c r="C100" s="18">
        <f>'Pengelolaan Detil'!F100</f>
        <v>12000000</v>
      </c>
      <c r="D100" s="18">
        <v>0</v>
      </c>
      <c r="E100" s="18">
        <v>0</v>
      </c>
      <c r="F100" s="18">
        <v>0</v>
      </c>
      <c r="G100" s="18">
        <v>0</v>
      </c>
      <c r="H100" s="65">
        <f t="shared" si="19"/>
        <v>12000000</v>
      </c>
      <c r="I100" s="59">
        <f>H100-'Pengelolaan Detil'!F100</f>
        <v>0</v>
      </c>
    </row>
    <row r="101" spans="1:9" ht="26.4">
      <c r="A101" s="47" t="str">
        <f>'Deskripsi Detil'!A101</f>
        <v>B.1.2.4</v>
      </c>
      <c r="B101" s="48" t="str">
        <f>'Deskripsi Detil'!B101</f>
        <v>Biaya perjalanan dinas dan perjalanan lapangan</v>
      </c>
      <c r="C101" s="18">
        <f>'Pengelolaan Detil'!F101</f>
        <v>18500000</v>
      </c>
      <c r="D101" s="18">
        <v>0</v>
      </c>
      <c r="E101" s="18">
        <v>0</v>
      </c>
      <c r="F101" s="18">
        <v>0</v>
      </c>
      <c r="G101" s="18">
        <v>0</v>
      </c>
      <c r="H101" s="65">
        <f t="shared" si="19"/>
        <v>18500000</v>
      </c>
      <c r="I101" s="59">
        <f>H101-'Pengelolaan Detil'!F101</f>
        <v>0</v>
      </c>
    </row>
    <row r="102" spans="1:9">
      <c r="A102" s="47" t="str">
        <f>'Deskripsi Detil'!A102</f>
        <v>B.1.2.5</v>
      </c>
      <c r="B102" s="48" t="str">
        <f>'Deskripsi Detil'!B102</f>
        <v>Biaya transportasi</v>
      </c>
      <c r="C102" s="18">
        <f>'Pengelolaan Detil'!F102</f>
        <v>24000000</v>
      </c>
      <c r="D102" s="18">
        <v>0</v>
      </c>
      <c r="E102" s="18">
        <v>0</v>
      </c>
      <c r="F102" s="18">
        <v>0</v>
      </c>
      <c r="G102" s="18">
        <v>0</v>
      </c>
      <c r="H102" s="65">
        <f t="shared" si="19"/>
        <v>24000000</v>
      </c>
      <c r="I102" s="59">
        <f>H102-'Pengelolaan Detil'!F102</f>
        <v>0</v>
      </c>
    </row>
    <row r="103" spans="1:9">
      <c r="A103" s="47" t="str">
        <f>'Deskripsi Detil'!A103</f>
        <v>B.1.2.6</v>
      </c>
      <c r="B103" s="48" t="str">
        <f>'Deskripsi Detil'!B103</f>
        <v>Biaya komunikasi</v>
      </c>
      <c r="C103" s="18">
        <f>'Pengelolaan Detil'!F103</f>
        <v>24000000</v>
      </c>
      <c r="D103" s="18">
        <v>0</v>
      </c>
      <c r="E103" s="18">
        <v>0</v>
      </c>
      <c r="F103" s="18">
        <v>0</v>
      </c>
      <c r="G103" s="18">
        <v>0</v>
      </c>
      <c r="H103" s="65">
        <f t="shared" si="19"/>
        <v>24000000</v>
      </c>
      <c r="I103" s="59">
        <f>H103-'Pengelolaan Detil'!F103</f>
        <v>0</v>
      </c>
    </row>
    <row r="104" spans="1:9">
      <c r="A104" s="47" t="str">
        <f>'Deskripsi Detil'!A104</f>
        <v>B.1.2.7</v>
      </c>
      <c r="B104" s="48" t="str">
        <f>'Deskripsi Detil'!B104</f>
        <v>Biaya operasional kantor BP Huliwa</v>
      </c>
      <c r="C104" s="18">
        <f>'Pengelolaan Detil'!F104</f>
        <v>24000000</v>
      </c>
      <c r="D104" s="18">
        <v>0</v>
      </c>
      <c r="E104" s="18">
        <v>0</v>
      </c>
      <c r="F104" s="18">
        <v>0</v>
      </c>
      <c r="G104" s="18">
        <v>0</v>
      </c>
      <c r="H104" s="65">
        <f t="shared" si="19"/>
        <v>24000000</v>
      </c>
      <c r="I104" s="59">
        <f>H104-'Pengelolaan Detil'!F104</f>
        <v>0</v>
      </c>
    </row>
    <row r="105" spans="1:9">
      <c r="A105" s="47" t="str">
        <f>'Deskripsi Detil'!A105</f>
        <v>B.1.2.8</v>
      </c>
      <c r="B105" s="48" t="str">
        <f>'Deskripsi Detil'!B105</f>
        <v>Biaya BP Huliwa lainnya</v>
      </c>
      <c r="C105" s="18">
        <f>'Pengelolaan Detil'!F105</f>
        <v>12000000</v>
      </c>
      <c r="D105" s="18">
        <v>0</v>
      </c>
      <c r="E105" s="18">
        <v>0</v>
      </c>
      <c r="F105" s="18">
        <v>0</v>
      </c>
      <c r="G105" s="18">
        <v>0</v>
      </c>
      <c r="H105" s="65">
        <f t="shared" si="19"/>
        <v>12000000</v>
      </c>
      <c r="I105" s="59">
        <f>H105-'Pengelolaan Detil'!F105</f>
        <v>0</v>
      </c>
    </row>
    <row r="106" spans="1:9" s="45" customFormat="1">
      <c r="A106" s="24" t="str">
        <f>'Deskripsi Detil'!A106</f>
        <v>B.1.3</v>
      </c>
      <c r="B106" s="19" t="str">
        <f>'Deskripsi Detil'!B106</f>
        <v>Perencanaan, pemantauan dan evaluasi</v>
      </c>
      <c r="C106" s="18"/>
      <c r="D106" s="18"/>
      <c r="E106" s="18"/>
      <c r="F106" s="18"/>
      <c r="G106" s="18"/>
      <c r="H106" s="65"/>
      <c r="I106" s="59">
        <f>H106-'Pengelolaan Detil'!F106</f>
        <v>0</v>
      </c>
    </row>
    <row r="107" spans="1:9">
      <c r="A107" s="47" t="str">
        <f>'Deskripsi Detil'!A107</f>
        <v>B.1.3.1</v>
      </c>
      <c r="B107" s="48" t="str">
        <f>'Deskripsi Detil'!B107</f>
        <v>Biaya konsultan/fasilitator</v>
      </c>
      <c r="C107" s="18">
        <v>0</v>
      </c>
      <c r="D107" s="18">
        <v>0</v>
      </c>
      <c r="E107" s="18">
        <f>'Pengelolaan Detil'!F107</f>
        <v>33275000.000000011</v>
      </c>
      <c r="F107" s="18">
        <v>0</v>
      </c>
      <c r="G107" s="18">
        <v>0</v>
      </c>
      <c r="H107" s="65">
        <f t="shared" si="19"/>
        <v>33275000.000000011</v>
      </c>
      <c r="I107" s="59">
        <f>H107-'Pengelolaan Detil'!F107</f>
        <v>0</v>
      </c>
    </row>
    <row r="108" spans="1:9">
      <c r="A108" s="47" t="str">
        <f>'Deskripsi Detil'!A108</f>
        <v>B.1.3.2</v>
      </c>
      <c r="B108" s="48" t="str">
        <f>'Deskripsi Detil'!B108</f>
        <v>Biaya rapat dan pertemuan</v>
      </c>
      <c r="C108" s="18">
        <v>0</v>
      </c>
      <c r="D108" s="18">
        <v>0</v>
      </c>
      <c r="E108" s="18">
        <f>'Pengelolaan Detil'!F108</f>
        <v>15972000.000000006</v>
      </c>
      <c r="F108" s="18">
        <v>0</v>
      </c>
      <c r="G108" s="18">
        <v>0</v>
      </c>
      <c r="H108" s="65">
        <f t="shared" si="19"/>
        <v>15972000.000000006</v>
      </c>
      <c r="I108" s="59">
        <f>H108-'Pengelolaan Detil'!F108</f>
        <v>0</v>
      </c>
    </row>
    <row r="109" spans="1:9">
      <c r="A109" s="47" t="str">
        <f>'Deskripsi Detil'!A109</f>
        <v>B.1.3.3</v>
      </c>
      <c r="B109" s="48" t="str">
        <f>'Deskripsi Detil'!B109</f>
        <v>Biaya perjalanan lapangan</v>
      </c>
      <c r="C109" s="18">
        <v>0</v>
      </c>
      <c r="D109" s="18">
        <v>0</v>
      </c>
      <c r="E109" s="18">
        <f>'Pengelolaan Detil'!F109</f>
        <v>23958000.000000004</v>
      </c>
      <c r="F109" s="18">
        <v>0</v>
      </c>
      <c r="G109" s="18">
        <v>0</v>
      </c>
      <c r="H109" s="65">
        <f t="shared" si="19"/>
        <v>23958000.000000004</v>
      </c>
      <c r="I109" s="59">
        <f>H109-'Pengelolaan Detil'!F109</f>
        <v>0</v>
      </c>
    </row>
    <row r="110" spans="1:9">
      <c r="A110" s="47" t="str">
        <f>'Deskripsi Detil'!A110</f>
        <v>B.1.3.4</v>
      </c>
      <c r="B110" s="48" t="str">
        <f>'Deskripsi Detil'!B110</f>
        <v>Biaya transportasi</v>
      </c>
      <c r="C110" s="18">
        <v>0</v>
      </c>
      <c r="D110" s="18">
        <v>0</v>
      </c>
      <c r="E110" s="18">
        <f>'Pengelolaan Detil'!F110</f>
        <v>15972000.000000006</v>
      </c>
      <c r="F110" s="18">
        <v>0</v>
      </c>
      <c r="G110" s="18">
        <v>0</v>
      </c>
      <c r="H110" s="65">
        <f t="shared" si="19"/>
        <v>15972000.000000006</v>
      </c>
      <c r="I110" s="59">
        <f>H110-'Pengelolaan Detil'!F110</f>
        <v>0</v>
      </c>
    </row>
    <row r="111" spans="1:9">
      <c r="A111" s="47" t="str">
        <f>'Deskripsi Detil'!A111</f>
        <v>B.1.3.5</v>
      </c>
      <c r="B111" s="48" t="str">
        <f>'Deskripsi Detil'!B111</f>
        <v>Biaya PME lainnya</v>
      </c>
      <c r="C111" s="18">
        <v>0</v>
      </c>
      <c r="D111" s="18">
        <v>0</v>
      </c>
      <c r="E111" s="18">
        <f>'Pengelolaan Detil'!F111</f>
        <v>6655000.0000000019</v>
      </c>
      <c r="F111" s="18">
        <v>0</v>
      </c>
      <c r="G111" s="18">
        <v>0</v>
      </c>
      <c r="H111" s="65">
        <f t="shared" si="19"/>
        <v>6655000.0000000019</v>
      </c>
      <c r="I111" s="59">
        <f>H111-'Pengelolaan Detil'!F111</f>
        <v>0</v>
      </c>
    </row>
    <row r="112" spans="1:9" s="45" customFormat="1" ht="26.4">
      <c r="A112" s="24" t="str">
        <f>'Deskripsi Detil'!A112</f>
        <v>B.1.4</v>
      </c>
      <c r="B112" s="19" t="str">
        <f>'Deskripsi Detil'!B112</f>
        <v>Penguatan forum dan kelembagaan multipihak pengelola Huliwa</v>
      </c>
      <c r="C112" s="18"/>
      <c r="D112" s="18"/>
      <c r="E112" s="18"/>
      <c r="F112" s="18"/>
      <c r="G112" s="18"/>
      <c r="H112" s="65"/>
      <c r="I112" s="59">
        <f>H112-'Pengelolaan Detil'!F112</f>
        <v>0</v>
      </c>
    </row>
    <row r="113" spans="1:9">
      <c r="A113" s="47" t="str">
        <f>'Deskripsi Detil'!A113</f>
        <v>B.1.4.1</v>
      </c>
      <c r="B113" s="48" t="str">
        <f>'Deskripsi Detil'!B113</f>
        <v>Biaya konsultan/fasilitator</v>
      </c>
      <c r="C113" s="18">
        <v>0</v>
      </c>
      <c r="D113" s="18">
        <f>'Pengelolaan Detil'!F113</f>
        <v>33275000.000000011</v>
      </c>
      <c r="E113" s="18">
        <v>0</v>
      </c>
      <c r="F113" s="18">
        <v>0</v>
      </c>
      <c r="G113" s="18">
        <v>0</v>
      </c>
      <c r="H113" s="65">
        <f t="shared" ref="H113:H116" si="20">SUM(C113:G113)</f>
        <v>33275000.000000011</v>
      </c>
      <c r="I113" s="59">
        <f>H113-'Pengelolaan Detil'!F113</f>
        <v>0</v>
      </c>
    </row>
    <row r="114" spans="1:9">
      <c r="A114" s="47" t="str">
        <f>'Deskripsi Detil'!A114</f>
        <v>B.1.4.2</v>
      </c>
      <c r="B114" s="48" t="str">
        <f>'Deskripsi Detil'!B114</f>
        <v>Biaya rapat dan pertemuan</v>
      </c>
      <c r="C114" s="18">
        <v>0</v>
      </c>
      <c r="D114" s="18">
        <f>'Pengelolaan Detil'!F114</f>
        <v>15972000.000000006</v>
      </c>
      <c r="E114" s="18">
        <v>0</v>
      </c>
      <c r="F114" s="18">
        <v>0</v>
      </c>
      <c r="G114" s="18">
        <v>0</v>
      </c>
      <c r="H114" s="65">
        <f t="shared" si="20"/>
        <v>15972000.000000006</v>
      </c>
      <c r="I114" s="59">
        <f>H114-'Pengelolaan Detil'!F114</f>
        <v>0</v>
      </c>
    </row>
    <row r="115" spans="1:9">
      <c r="A115" s="47" t="str">
        <f>'Deskripsi Detil'!A115</f>
        <v>B.1.4.3</v>
      </c>
      <c r="B115" s="48" t="str">
        <f>'Deskripsi Detil'!B115</f>
        <v>Biaya dukungan bagi forum</v>
      </c>
      <c r="C115" s="18">
        <v>0</v>
      </c>
      <c r="D115" s="18">
        <f>'Pengelolaan Detil'!F115</f>
        <v>25000000</v>
      </c>
      <c r="E115" s="18">
        <v>0</v>
      </c>
      <c r="F115" s="18">
        <v>0</v>
      </c>
      <c r="G115" s="18">
        <v>0</v>
      </c>
      <c r="H115" s="65">
        <f t="shared" si="20"/>
        <v>25000000</v>
      </c>
      <c r="I115" s="59">
        <f>H115-'Pengelolaan Detil'!F115</f>
        <v>0</v>
      </c>
    </row>
    <row r="116" spans="1:9" ht="26.4">
      <c r="A116" s="47" t="str">
        <f>'Deskripsi Detil'!A116</f>
        <v>B.1.4.4</v>
      </c>
      <c r="B116" s="48" t="str">
        <f>'Deskripsi Detil'!B116</f>
        <v>Biaya dukungan pengembangan kelembagaan multipihak</v>
      </c>
      <c r="C116" s="18">
        <v>0</v>
      </c>
      <c r="D116" s="18">
        <f>'Pengelolaan Detil'!F116</f>
        <v>0</v>
      </c>
      <c r="E116" s="18">
        <v>0</v>
      </c>
      <c r="F116" s="18">
        <v>0</v>
      </c>
      <c r="G116" s="18">
        <v>0</v>
      </c>
      <c r="H116" s="65">
        <f t="shared" si="20"/>
        <v>0</v>
      </c>
      <c r="I116" s="59">
        <f>H116-'Pengelolaan Detil'!F116</f>
        <v>0</v>
      </c>
    </row>
    <row r="117" spans="1:9">
      <c r="A117" s="50"/>
      <c r="B117" s="34" t="str">
        <f>'Deskripsi Detil'!B117</f>
        <v>Sub Total B.1.</v>
      </c>
      <c r="C117" s="46">
        <f>SUM(C93:C116)</f>
        <v>293572000</v>
      </c>
      <c r="D117" s="46">
        <f t="shared" ref="D117:H117" si="21">SUM(D93:D116)</f>
        <v>74247000.000000015</v>
      </c>
      <c r="E117" s="46">
        <f t="shared" si="21"/>
        <v>95832000.000000015</v>
      </c>
      <c r="F117" s="46">
        <f t="shared" si="21"/>
        <v>0</v>
      </c>
      <c r="G117" s="46">
        <f t="shared" si="21"/>
        <v>0</v>
      </c>
      <c r="H117" s="46">
        <f t="shared" si="21"/>
        <v>463651000</v>
      </c>
      <c r="I117" s="59">
        <f>H117-'Pengelolaan Detil'!F117</f>
        <v>0</v>
      </c>
    </row>
    <row r="118" spans="1:9" ht="26.4">
      <c r="A118" s="36" t="str">
        <f>'Deskripsi Detil'!A118</f>
        <v>B.2.</v>
      </c>
      <c r="B118" s="37" t="str">
        <f>'Deskripsi Detil'!B118</f>
        <v>Pengembangan Jejaring Informasi, Kemitraan dan Pendanaan</v>
      </c>
      <c r="C118" s="38"/>
      <c r="D118" s="38"/>
      <c r="E118" s="38"/>
      <c r="F118" s="38"/>
      <c r="G118" s="38"/>
      <c r="H118" s="64"/>
      <c r="I118" s="59">
        <f>H118-'Pengelolaan Detil'!F118</f>
        <v>0</v>
      </c>
    </row>
    <row r="119" spans="1:9" s="45" customFormat="1">
      <c r="A119" s="24" t="str">
        <f>'Deskripsi Detil'!A119</f>
        <v>B.2.1</v>
      </c>
      <c r="B119" s="19" t="str">
        <f>'Deskripsi Detil'!B119</f>
        <v>Pengembangan kemitraan dan jejaring</v>
      </c>
      <c r="C119" s="18"/>
      <c r="D119" s="18"/>
      <c r="E119" s="18"/>
      <c r="F119" s="18"/>
      <c r="G119" s="18"/>
      <c r="H119" s="65"/>
      <c r="I119" s="59">
        <f>H119-'Pengelolaan Detil'!F119</f>
        <v>0</v>
      </c>
    </row>
    <row r="120" spans="1:9">
      <c r="A120" s="47" t="str">
        <f>'Deskripsi Detil'!A120</f>
        <v>B.2.1.1</v>
      </c>
      <c r="B120" s="48" t="str">
        <f>'Deskripsi Detil'!B120</f>
        <v>Biaya pengembangan media berjejaring</v>
      </c>
      <c r="C120" s="18">
        <v>0</v>
      </c>
      <c r="D120" s="18">
        <f>'Pengelolaan Detil'!F120/2</f>
        <v>6000000</v>
      </c>
      <c r="E120" s="18">
        <f>'Pengelolaan Detil'!F120/2</f>
        <v>6000000</v>
      </c>
      <c r="F120" s="18">
        <v>0</v>
      </c>
      <c r="G120" s="18">
        <v>0</v>
      </c>
      <c r="H120" s="65">
        <f t="shared" ref="H120:H123" si="22">SUM(C120:G120)</f>
        <v>12000000</v>
      </c>
      <c r="I120" s="59">
        <f>H120-'Pengelolaan Detil'!F120</f>
        <v>0</v>
      </c>
    </row>
    <row r="121" spans="1:9">
      <c r="A121" s="47" t="str">
        <f>'Deskripsi Detil'!A121</f>
        <v>B.2.1.2</v>
      </c>
      <c r="B121" s="48" t="str">
        <f>'Deskripsi Detil'!B121</f>
        <v>Biaya konsultan/fasilitator</v>
      </c>
      <c r="C121" s="18">
        <v>0</v>
      </c>
      <c r="D121" s="18">
        <f>'Pengelolaan Detil'!F121/2</f>
        <v>7500000</v>
      </c>
      <c r="E121" s="18">
        <f>'Pengelolaan Detil'!F121/2</f>
        <v>7500000</v>
      </c>
      <c r="F121" s="18">
        <v>0</v>
      </c>
      <c r="G121" s="18">
        <v>0</v>
      </c>
      <c r="H121" s="65">
        <f t="shared" si="22"/>
        <v>15000000</v>
      </c>
      <c r="I121" s="59">
        <f>H121-'Pengelolaan Detil'!F121</f>
        <v>0</v>
      </c>
    </row>
    <row r="122" spans="1:9">
      <c r="A122" s="47" t="str">
        <f>'Deskripsi Detil'!A122</f>
        <v>B.2.1.3</v>
      </c>
      <c r="B122" s="48" t="str">
        <f>'Deskripsi Detil'!B122</f>
        <v>Biaya rapat dan pertemuan</v>
      </c>
      <c r="C122" s="18">
        <v>0</v>
      </c>
      <c r="D122" s="18">
        <f>'Pengelolaan Detil'!F122/2</f>
        <v>6000000</v>
      </c>
      <c r="E122" s="18">
        <f>'Pengelolaan Detil'!F122/2</f>
        <v>6000000</v>
      </c>
      <c r="F122" s="18">
        <v>0</v>
      </c>
      <c r="G122" s="18">
        <v>0</v>
      </c>
      <c r="H122" s="65">
        <f t="shared" si="22"/>
        <v>12000000</v>
      </c>
      <c r="I122" s="59">
        <f>H122-'Pengelolaan Detil'!F122</f>
        <v>0</v>
      </c>
    </row>
    <row r="123" spans="1:9" ht="26.4">
      <c r="A123" s="47" t="str">
        <f>'Deskripsi Detil'!A123</f>
        <v>B.2.1.4</v>
      </c>
      <c r="B123" s="48" t="str">
        <f>'Deskripsi Detil'!B123</f>
        <v>Biaya penggalangan mitra dan jaringan lainnya</v>
      </c>
      <c r="C123" s="18">
        <v>0</v>
      </c>
      <c r="D123" s="18">
        <f>'Pengelolaan Detil'!F123/2</f>
        <v>7500000</v>
      </c>
      <c r="E123" s="18">
        <f>'Pengelolaan Detil'!F123/2</f>
        <v>7500000</v>
      </c>
      <c r="F123" s="18">
        <v>0</v>
      </c>
      <c r="G123" s="18">
        <v>0</v>
      </c>
      <c r="H123" s="65">
        <f t="shared" si="22"/>
        <v>15000000</v>
      </c>
      <c r="I123" s="59">
        <f>H123-'Pengelolaan Detil'!F123</f>
        <v>0</v>
      </c>
    </row>
    <row r="124" spans="1:9" s="45" customFormat="1" ht="26.4">
      <c r="A124" s="24" t="str">
        <f>'Deskripsi Detil'!A124</f>
        <v>B.2.2</v>
      </c>
      <c r="B124" s="19" t="str">
        <f>'Deskripsi Detil'!B124</f>
        <v>Perluasan sumber dana dan pengembangan model penggalangan dana</v>
      </c>
      <c r="C124" s="18"/>
      <c r="D124" s="18"/>
      <c r="E124" s="18"/>
      <c r="F124" s="18"/>
      <c r="G124" s="18"/>
      <c r="H124" s="65"/>
      <c r="I124" s="59">
        <f>H124-'Pengelolaan Detil'!F124</f>
        <v>0</v>
      </c>
    </row>
    <row r="125" spans="1:9" ht="26.4">
      <c r="A125" s="47" t="str">
        <f>'Deskripsi Detil'!A125</f>
        <v>B.2.2.1</v>
      </c>
      <c r="B125" s="48" t="str">
        <f>'Deskripsi Detil'!B125</f>
        <v xml:space="preserve">Biaya kajian kelayakan model/skema usaha/penggalangan dana </v>
      </c>
      <c r="C125" s="18">
        <v>0</v>
      </c>
      <c r="D125" s="18">
        <v>0</v>
      </c>
      <c r="E125" s="18">
        <f>'Pengelolaan Detil'!F125</f>
        <v>0</v>
      </c>
      <c r="F125" s="18">
        <v>0</v>
      </c>
      <c r="G125" s="18">
        <v>0</v>
      </c>
      <c r="H125" s="65">
        <f t="shared" ref="H125:H129" si="23">SUM(C125:G125)</f>
        <v>0</v>
      </c>
      <c r="I125" s="59">
        <f>H125-'Pengelolaan Detil'!F125</f>
        <v>0</v>
      </c>
    </row>
    <row r="126" spans="1:9">
      <c r="A126" s="47" t="str">
        <f>'Deskripsi Detil'!A126</f>
        <v>B.2.2.2</v>
      </c>
      <c r="B126" s="48" t="str">
        <f>'Deskripsi Detil'!B126</f>
        <v>Biaya konsultan/fasilitator</v>
      </c>
      <c r="C126" s="18">
        <v>0</v>
      </c>
      <c r="D126" s="18">
        <v>0</v>
      </c>
      <c r="E126" s="18">
        <f>'Pengelolaan Detil'!F126</f>
        <v>0</v>
      </c>
      <c r="F126" s="18">
        <v>0</v>
      </c>
      <c r="G126" s="18">
        <v>0</v>
      </c>
      <c r="H126" s="65">
        <f t="shared" si="23"/>
        <v>0</v>
      </c>
      <c r="I126" s="59">
        <f>H126-'Pengelolaan Detil'!F126</f>
        <v>0</v>
      </c>
    </row>
    <row r="127" spans="1:9">
      <c r="A127" s="47" t="str">
        <f>'Deskripsi Detil'!A127</f>
        <v>B.2.2.3</v>
      </c>
      <c r="B127" s="48" t="str">
        <f>'Deskripsi Detil'!B127</f>
        <v>Biaya rapat dan pertemuan</v>
      </c>
      <c r="C127" s="18">
        <v>0</v>
      </c>
      <c r="D127" s="18">
        <v>0</v>
      </c>
      <c r="E127" s="18">
        <f>'Pengelolaan Detil'!F127</f>
        <v>0</v>
      </c>
      <c r="F127" s="18">
        <v>0</v>
      </c>
      <c r="G127" s="18">
        <v>0</v>
      </c>
      <c r="H127" s="65">
        <f t="shared" si="23"/>
        <v>0</v>
      </c>
      <c r="I127" s="59">
        <f>H127-'Pengelolaan Detil'!F127</f>
        <v>0</v>
      </c>
    </row>
    <row r="128" spans="1:9" ht="26.4">
      <c r="A128" s="47" t="str">
        <f>'Deskripsi Detil'!A128</f>
        <v>B.2.2.4</v>
      </c>
      <c r="B128" s="48" t="str">
        <f>'Deskripsi Detil'!B128</f>
        <v xml:space="preserve">Dukungan pengembangan awal usaha/penggalangan dana </v>
      </c>
      <c r="C128" s="18">
        <v>0</v>
      </c>
      <c r="D128" s="18">
        <v>0</v>
      </c>
      <c r="E128" s="18">
        <f>'Pengelolaan Detil'!F128</f>
        <v>0</v>
      </c>
      <c r="F128" s="18">
        <v>0</v>
      </c>
      <c r="G128" s="18">
        <v>0</v>
      </c>
      <c r="H128" s="65">
        <f t="shared" si="23"/>
        <v>0</v>
      </c>
      <c r="I128" s="59">
        <f>H128-'Pengelolaan Detil'!F128</f>
        <v>0</v>
      </c>
    </row>
    <row r="129" spans="1:9" ht="26.4">
      <c r="A129" s="47" t="str">
        <f>'Deskripsi Detil'!A129</f>
        <v>B.2.2.5</v>
      </c>
      <c r="B129" s="48" t="str">
        <f>'Deskripsi Detil'!B129</f>
        <v>Biaya pengembangan model/skema penggalangan dana lainnya</v>
      </c>
      <c r="C129" s="18">
        <v>0</v>
      </c>
      <c r="D129" s="18">
        <v>0</v>
      </c>
      <c r="E129" s="18">
        <f>'Pengelolaan Detil'!F129</f>
        <v>20000000</v>
      </c>
      <c r="F129" s="18">
        <v>0</v>
      </c>
      <c r="G129" s="18">
        <v>0</v>
      </c>
      <c r="H129" s="65">
        <f t="shared" si="23"/>
        <v>20000000</v>
      </c>
      <c r="I129" s="59">
        <f>H129-'Pengelolaan Detil'!F129</f>
        <v>0</v>
      </c>
    </row>
    <row r="130" spans="1:9" s="45" customFormat="1" ht="26.4">
      <c r="A130" s="24" t="str">
        <f>'Deskripsi Detil'!A130</f>
        <v>B.2.3</v>
      </c>
      <c r="B130" s="19" t="str">
        <f>'Deskripsi Detil'!B130</f>
        <v>Pengembangan kelembagaan penggalangan dana berkelanjutan</v>
      </c>
      <c r="C130" s="18"/>
      <c r="D130" s="18"/>
      <c r="E130" s="18"/>
      <c r="F130" s="18"/>
      <c r="G130" s="18"/>
      <c r="H130" s="65"/>
      <c r="I130" s="59">
        <f>H130-'Pengelolaan Detil'!F130</f>
        <v>0</v>
      </c>
    </row>
    <row r="131" spans="1:9">
      <c r="A131" s="47" t="str">
        <f>'Deskripsi Detil'!A131</f>
        <v>B.2.3.1</v>
      </c>
      <c r="B131" s="48" t="str">
        <f>'Deskripsi Detil'!B131</f>
        <v>Biaya konsultan/fasilitator</v>
      </c>
      <c r="C131" s="18">
        <v>0</v>
      </c>
      <c r="D131" s="18">
        <v>0</v>
      </c>
      <c r="E131" s="18">
        <f>'Pengelolaan Detil'!F131</f>
        <v>0</v>
      </c>
      <c r="F131" s="18">
        <v>0</v>
      </c>
      <c r="G131" s="18">
        <v>0</v>
      </c>
      <c r="H131" s="65">
        <f t="shared" ref="H131:H134" si="24">SUM(C131:G131)</f>
        <v>0</v>
      </c>
      <c r="I131" s="59">
        <f>H131-'Pengelolaan Detil'!F131</f>
        <v>0</v>
      </c>
    </row>
    <row r="132" spans="1:9">
      <c r="A132" s="47" t="str">
        <f>'Deskripsi Detil'!A132</f>
        <v>B.2.3.2</v>
      </c>
      <c r="B132" s="48" t="str">
        <f>'Deskripsi Detil'!B132</f>
        <v>Biaya rapat dan pertemuan</v>
      </c>
      <c r="C132" s="18">
        <v>0</v>
      </c>
      <c r="D132" s="18">
        <v>0</v>
      </c>
      <c r="E132" s="18">
        <f>'Pengelolaan Detil'!F132</f>
        <v>0</v>
      </c>
      <c r="F132" s="18">
        <v>0</v>
      </c>
      <c r="G132" s="18">
        <v>0</v>
      </c>
      <c r="H132" s="65">
        <f t="shared" si="24"/>
        <v>0</v>
      </c>
      <c r="I132" s="59">
        <f>H132-'Pengelolaan Detil'!F132</f>
        <v>0</v>
      </c>
    </row>
    <row r="133" spans="1:9" ht="26.4">
      <c r="A133" s="47" t="str">
        <f>'Deskripsi Detil'!A133</f>
        <v>B.2.3.3</v>
      </c>
      <c r="B133" s="48" t="str">
        <f>'Deskripsi Detil'!B133</f>
        <v>Dukungan awal bagi kelembagaan penggalangan dana berkelanjutan</v>
      </c>
      <c r="C133" s="18">
        <v>0</v>
      </c>
      <c r="D133" s="18">
        <v>0</v>
      </c>
      <c r="E133" s="18">
        <f>'Pengelolaan Detil'!F133</f>
        <v>50000000</v>
      </c>
      <c r="F133" s="18">
        <v>0</v>
      </c>
      <c r="G133" s="18">
        <v>0</v>
      </c>
      <c r="H133" s="65">
        <f t="shared" si="24"/>
        <v>50000000</v>
      </c>
      <c r="I133" s="59">
        <f>H133-'Pengelolaan Detil'!F133</f>
        <v>0</v>
      </c>
    </row>
    <row r="134" spans="1:9" ht="26.4">
      <c r="A134" s="47" t="str">
        <f>'Deskripsi Detil'!A134</f>
        <v>B.2.3.4</v>
      </c>
      <c r="B134" s="48" t="str">
        <f>'Deskripsi Detil'!B134</f>
        <v>Biaya pengembangan kelembagaan lainnya</v>
      </c>
      <c r="C134" s="18">
        <v>0</v>
      </c>
      <c r="D134" s="18">
        <v>0</v>
      </c>
      <c r="E134" s="18">
        <f>'Pengelolaan Detil'!F134</f>
        <v>20000000</v>
      </c>
      <c r="F134" s="18">
        <v>0</v>
      </c>
      <c r="G134" s="18">
        <v>0</v>
      </c>
      <c r="H134" s="65">
        <f t="shared" si="24"/>
        <v>20000000</v>
      </c>
      <c r="I134" s="59">
        <f>H134-'Pengelolaan Detil'!F134</f>
        <v>0</v>
      </c>
    </row>
    <row r="135" spans="1:9">
      <c r="A135" s="50"/>
      <c r="B135" s="34" t="str">
        <f>'Deskripsi Detil'!B135</f>
        <v>Sub Total B.2.</v>
      </c>
      <c r="C135" s="46">
        <f>SUM(C119:C134)</f>
        <v>0</v>
      </c>
      <c r="D135" s="46">
        <f t="shared" ref="D135:H135" si="25">SUM(D119:D134)</f>
        <v>27000000</v>
      </c>
      <c r="E135" s="46">
        <f t="shared" si="25"/>
        <v>117000000</v>
      </c>
      <c r="F135" s="46">
        <f t="shared" si="25"/>
        <v>0</v>
      </c>
      <c r="G135" s="46">
        <f t="shared" si="25"/>
        <v>0</v>
      </c>
      <c r="H135" s="46">
        <f t="shared" si="25"/>
        <v>144000000</v>
      </c>
      <c r="I135" s="59">
        <f>H135-'Pengelolaan Detil'!F135</f>
        <v>0</v>
      </c>
    </row>
    <row r="136" spans="1:9">
      <c r="A136" s="23"/>
      <c r="B136" s="20" t="str">
        <f>'Deskripsi Detil'!B136</f>
        <v>Sub Total B.</v>
      </c>
      <c r="C136" s="49">
        <f>C117+C135</f>
        <v>293572000</v>
      </c>
      <c r="D136" s="49">
        <f t="shared" ref="D136:H136" si="26">D117+D135</f>
        <v>101247000.00000001</v>
      </c>
      <c r="E136" s="49">
        <f t="shared" si="26"/>
        <v>212832000</v>
      </c>
      <c r="F136" s="49">
        <f t="shared" si="26"/>
        <v>0</v>
      </c>
      <c r="G136" s="49">
        <f t="shared" si="26"/>
        <v>0</v>
      </c>
      <c r="H136" s="49">
        <f t="shared" si="26"/>
        <v>607651000</v>
      </c>
      <c r="I136" s="59">
        <f>H136-'Pengelolaan Detil'!F136</f>
        <v>0</v>
      </c>
    </row>
    <row r="137" spans="1:9">
      <c r="A137" s="39"/>
      <c r="B137" s="40" t="str">
        <f>'Deskripsi Detil'!B137</f>
        <v>TOTAL</v>
      </c>
      <c r="C137" s="54">
        <f>C90+C136</f>
        <v>1069829500.0000001</v>
      </c>
      <c r="D137" s="54">
        <f t="shared" ref="D137:H137" si="27">D90+D136</f>
        <v>569567000</v>
      </c>
      <c r="E137" s="54">
        <f t="shared" si="27"/>
        <v>400776000</v>
      </c>
      <c r="F137" s="54">
        <f t="shared" si="27"/>
        <v>212404000</v>
      </c>
      <c r="G137" s="54">
        <f t="shared" si="27"/>
        <v>1455317500</v>
      </c>
      <c r="H137" s="54">
        <f t="shared" si="27"/>
        <v>3707894000</v>
      </c>
      <c r="I137" s="59">
        <f>H137-'Pengelolaan Detil'!F137</f>
        <v>0</v>
      </c>
    </row>
    <row r="138" spans="1:9">
      <c r="A138" s="26"/>
      <c r="B138" s="21"/>
    </row>
    <row r="139" spans="1:9">
      <c r="A139" s="3"/>
      <c r="B139" s="8"/>
    </row>
    <row r="140" spans="1:9" s="6" customFormat="1">
      <c r="A140" s="1"/>
      <c r="B140" s="7"/>
      <c r="C140" s="13"/>
      <c r="D140" s="13"/>
      <c r="E140" s="13"/>
      <c r="F140" s="13"/>
      <c r="G140" s="13"/>
      <c r="H140" s="62"/>
    </row>
    <row r="141" spans="1:9" s="6" customFormat="1">
      <c r="A141" s="1"/>
      <c r="B141" s="7"/>
      <c r="C141" s="13"/>
      <c r="D141" s="13"/>
      <c r="E141" s="13"/>
      <c r="F141" s="13"/>
      <c r="G141" s="13"/>
      <c r="H141" s="62"/>
    </row>
    <row r="142" spans="1:9" s="6" customFormat="1">
      <c r="A142" s="1"/>
      <c r="B142" s="7"/>
      <c r="C142" s="13"/>
      <c r="D142" s="13"/>
      <c r="E142" s="13"/>
      <c r="F142" s="13"/>
      <c r="G142" s="13"/>
      <c r="H142" s="62"/>
    </row>
    <row r="143" spans="1:9" s="6" customFormat="1">
      <c r="A143" s="1"/>
      <c r="B143" s="7"/>
      <c r="C143" s="13"/>
      <c r="D143" s="13"/>
      <c r="E143" s="13"/>
      <c r="F143" s="13"/>
      <c r="G143" s="13"/>
      <c r="H143" s="62"/>
    </row>
    <row r="144" spans="1:9" s="6" customFormat="1">
      <c r="A144" s="27"/>
      <c r="B144" s="4"/>
      <c r="C144" s="13"/>
      <c r="D144" s="13"/>
      <c r="E144" s="13"/>
      <c r="F144" s="13"/>
      <c r="G144" s="13"/>
      <c r="H144" s="62"/>
    </row>
    <row r="145" spans="1:9" s="6" customFormat="1">
      <c r="A145" s="28"/>
      <c r="B145" s="5"/>
      <c r="C145" s="13"/>
      <c r="D145" s="13"/>
      <c r="E145" s="13"/>
      <c r="F145" s="13"/>
      <c r="G145" s="13"/>
      <c r="H145" s="62"/>
    </row>
    <row r="146" spans="1:9" s="6" customFormat="1">
      <c r="A146" s="1"/>
      <c r="B146" s="7"/>
      <c r="C146" s="14"/>
      <c r="D146" s="14"/>
      <c r="E146" s="14"/>
      <c r="F146" s="14"/>
      <c r="G146" s="14"/>
      <c r="H146" s="63"/>
    </row>
    <row r="147" spans="1:9" s="6" customFormat="1">
      <c r="A147" s="1"/>
      <c r="B147" s="7"/>
      <c r="C147" s="14"/>
      <c r="D147" s="14"/>
      <c r="E147" s="14"/>
      <c r="F147" s="14"/>
      <c r="G147" s="14"/>
      <c r="H147" s="63"/>
    </row>
    <row r="148" spans="1:9" s="6" customFormat="1">
      <c r="A148" s="28"/>
      <c r="B148" s="5"/>
      <c r="C148" s="13"/>
      <c r="D148" s="13"/>
      <c r="E148" s="13"/>
      <c r="F148" s="13"/>
      <c r="G148" s="13"/>
      <c r="H148" s="62"/>
    </row>
    <row r="149" spans="1:9" s="6" customFormat="1">
      <c r="A149" s="28"/>
      <c r="B149" s="5"/>
      <c r="C149" s="13"/>
      <c r="D149" s="13"/>
      <c r="E149" s="13"/>
      <c r="F149" s="13"/>
      <c r="G149" s="13"/>
      <c r="H149" s="62"/>
    </row>
    <row r="150" spans="1:9" s="6" customFormat="1">
      <c r="A150" s="28"/>
      <c r="B150" s="5"/>
      <c r="C150" s="13"/>
      <c r="D150" s="13"/>
      <c r="E150" s="13"/>
      <c r="F150" s="13"/>
      <c r="G150" s="13"/>
      <c r="H150" s="62"/>
    </row>
    <row r="151" spans="1:9" s="6" customFormat="1">
      <c r="A151" s="28"/>
      <c r="B151" s="5"/>
      <c r="C151" s="13"/>
      <c r="D151" s="13"/>
      <c r="E151" s="13"/>
      <c r="F151" s="13"/>
      <c r="G151" s="13"/>
      <c r="H151" s="62"/>
    </row>
    <row r="152" spans="1:9" s="6" customFormat="1">
      <c r="A152" s="28"/>
      <c r="B152" s="5"/>
      <c r="C152" s="13"/>
      <c r="D152" s="13"/>
      <c r="E152" s="13"/>
      <c r="F152" s="13"/>
      <c r="G152" s="13"/>
      <c r="H152" s="62"/>
    </row>
    <row r="154" spans="1:9">
      <c r="C154" s="11"/>
      <c r="D154" s="11"/>
      <c r="E154" s="11"/>
      <c r="F154" s="11"/>
      <c r="G154" s="11"/>
      <c r="H154" s="10"/>
    </row>
    <row r="155" spans="1:9">
      <c r="C155" s="11"/>
      <c r="D155" s="11"/>
      <c r="E155" s="11"/>
      <c r="F155" s="11"/>
      <c r="G155" s="11"/>
      <c r="H155" s="10"/>
    </row>
    <row r="156" spans="1:9" s="45" customFormat="1">
      <c r="A156" s="3"/>
      <c r="B156" s="8"/>
      <c r="C156" s="10"/>
      <c r="D156" s="10"/>
      <c r="E156" s="10"/>
      <c r="F156" s="10"/>
      <c r="G156" s="10"/>
      <c r="H156" s="10"/>
      <c r="I156" s="42"/>
    </row>
    <row r="157" spans="1:9">
      <c r="C157" s="11"/>
      <c r="D157" s="11"/>
      <c r="E157" s="11"/>
      <c r="F157" s="11"/>
      <c r="G157" s="11"/>
      <c r="H157" s="10"/>
    </row>
    <row r="158" spans="1:9">
      <c r="C158" s="11"/>
      <c r="D158" s="11"/>
      <c r="E158" s="11"/>
      <c r="F158" s="11"/>
      <c r="G158" s="11"/>
      <c r="H158" s="10"/>
    </row>
    <row r="161" spans="1:9" s="45" customFormat="1">
      <c r="A161" s="3"/>
      <c r="B161" s="8"/>
      <c r="C161" s="15"/>
      <c r="D161" s="15"/>
      <c r="E161" s="15"/>
      <c r="F161" s="15"/>
      <c r="G161" s="15"/>
      <c r="H161" s="15"/>
      <c r="I161" s="42"/>
    </row>
    <row r="172" spans="1:9">
      <c r="A172" s="28"/>
      <c r="B172" s="5"/>
    </row>
    <row r="173" spans="1:9">
      <c r="A173" s="28"/>
      <c r="B173" s="5"/>
    </row>
    <row r="174" spans="1:9">
      <c r="A174" s="28"/>
      <c r="B174" s="5"/>
    </row>
    <row r="175" spans="1:9">
      <c r="A175" s="28"/>
      <c r="B175" s="5"/>
    </row>
    <row r="176" spans="1:9">
      <c r="A176" s="28"/>
      <c r="B176" s="5"/>
    </row>
    <row r="178" spans="1:2">
      <c r="A178" s="29"/>
      <c r="B178" s="22"/>
    </row>
    <row r="179" spans="1:2">
      <c r="A179" s="28"/>
      <c r="B179" s="5"/>
    </row>
    <row r="180" spans="1:2">
      <c r="A180" s="28"/>
      <c r="B180" s="5"/>
    </row>
    <row r="181" spans="1:2">
      <c r="A181" s="28"/>
      <c r="B181" s="5"/>
    </row>
    <row r="182" spans="1:2">
      <c r="A182" s="28"/>
      <c r="B182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2"/>
  <sheetViews>
    <sheetView showGridLines="0" zoomScale="84" zoomScaleNormal="84" workbookViewId="0">
      <pane ySplit="6" topLeftCell="A7" activePane="bottomLeft" state="frozen"/>
      <selection pane="bottomLeft"/>
    </sheetView>
  </sheetViews>
  <sheetFormatPr defaultRowHeight="13.2"/>
  <cols>
    <col min="1" max="1" width="14.33203125" style="16" customWidth="1"/>
    <col min="2" max="2" width="70.33203125" style="2" customWidth="1"/>
    <col min="3" max="16384" width="8.88671875" style="42"/>
  </cols>
  <sheetData>
    <row r="1" spans="1:2">
      <c r="A1" s="30" t="s">
        <v>252</v>
      </c>
    </row>
    <row r="2" spans="1:2">
      <c r="A2" s="30" t="s">
        <v>2</v>
      </c>
    </row>
    <row r="3" spans="1:2" hidden="1">
      <c r="A3" s="30"/>
    </row>
    <row r="4" spans="1:2">
      <c r="A4" s="3"/>
      <c r="B4" s="8"/>
    </row>
    <row r="5" spans="1:2" s="43" customFormat="1">
      <c r="A5" s="117" t="s">
        <v>8</v>
      </c>
      <c r="B5" s="117" t="s">
        <v>3</v>
      </c>
    </row>
    <row r="6" spans="1:2" s="44" customFormat="1">
      <c r="A6" s="117"/>
      <c r="B6" s="117"/>
    </row>
    <row r="7" spans="1:2">
      <c r="A7" s="39" t="s">
        <v>9</v>
      </c>
      <c r="B7" s="40" t="s">
        <v>253</v>
      </c>
    </row>
    <row r="8" spans="1:2">
      <c r="A8" s="36" t="s">
        <v>24</v>
      </c>
      <c r="B8" s="37" t="s">
        <v>22</v>
      </c>
    </row>
    <row r="9" spans="1:2" s="45" customFormat="1">
      <c r="A9" s="24" t="s">
        <v>10</v>
      </c>
      <c r="B9" s="19" t="s">
        <v>11</v>
      </c>
    </row>
    <row r="10" spans="1:2">
      <c r="A10" s="25" t="s">
        <v>40</v>
      </c>
      <c r="B10" s="31" t="s">
        <v>105</v>
      </c>
    </row>
    <row r="11" spans="1:2">
      <c r="A11" s="25" t="s">
        <v>42</v>
      </c>
      <c r="B11" s="31" t="s">
        <v>41</v>
      </c>
    </row>
    <row r="12" spans="1:2" ht="26.4">
      <c r="A12" s="25" t="s">
        <v>43</v>
      </c>
      <c r="B12" s="31" t="s">
        <v>91</v>
      </c>
    </row>
    <row r="13" spans="1:2">
      <c r="A13" s="25" t="s">
        <v>44</v>
      </c>
      <c r="B13" s="31" t="s">
        <v>151</v>
      </c>
    </row>
    <row r="14" spans="1:2" s="45" customFormat="1">
      <c r="A14" s="24" t="s">
        <v>14</v>
      </c>
      <c r="B14" s="19" t="s">
        <v>80</v>
      </c>
    </row>
    <row r="15" spans="1:2">
      <c r="A15" s="25" t="s">
        <v>15</v>
      </c>
      <c r="B15" s="31" t="s">
        <v>12</v>
      </c>
    </row>
    <row r="16" spans="1:2">
      <c r="A16" s="25" t="s">
        <v>16</v>
      </c>
      <c r="B16" s="31" t="s">
        <v>13</v>
      </c>
    </row>
    <row r="17" spans="1:2">
      <c r="A17" s="25" t="s">
        <v>17</v>
      </c>
      <c r="B17" s="31" t="s">
        <v>31</v>
      </c>
    </row>
    <row r="18" spans="1:2">
      <c r="A18" s="25" t="s">
        <v>18</v>
      </c>
      <c r="B18" s="31" t="s">
        <v>79</v>
      </c>
    </row>
    <row r="19" spans="1:2">
      <c r="A19" s="25" t="s">
        <v>19</v>
      </c>
      <c r="B19" s="31" t="s">
        <v>32</v>
      </c>
    </row>
    <row r="20" spans="1:2">
      <c r="A20" s="25" t="s">
        <v>20</v>
      </c>
      <c r="B20" s="31" t="s">
        <v>33</v>
      </c>
    </row>
    <row r="21" spans="1:2">
      <c r="A21" s="25" t="s">
        <v>21</v>
      </c>
      <c r="B21" s="31" t="s">
        <v>152</v>
      </c>
    </row>
    <row r="22" spans="1:2">
      <c r="A22" s="25" t="s">
        <v>46</v>
      </c>
      <c r="B22" s="31" t="s">
        <v>81</v>
      </c>
    </row>
    <row r="23" spans="1:2" s="45" customFormat="1">
      <c r="A23" s="24" t="s">
        <v>28</v>
      </c>
      <c r="B23" s="19" t="s">
        <v>104</v>
      </c>
    </row>
    <row r="24" spans="1:2">
      <c r="A24" s="47" t="s">
        <v>29</v>
      </c>
      <c r="B24" s="48" t="s">
        <v>115</v>
      </c>
    </row>
    <row r="25" spans="1:2">
      <c r="A25" s="47" t="s">
        <v>36</v>
      </c>
      <c r="B25" s="48" t="s">
        <v>254</v>
      </c>
    </row>
    <row r="26" spans="1:2">
      <c r="A26" s="47" t="s">
        <v>37</v>
      </c>
      <c r="B26" s="48" t="s">
        <v>124</v>
      </c>
    </row>
    <row r="27" spans="1:2">
      <c r="A27" s="47" t="s">
        <v>39</v>
      </c>
      <c r="B27" s="48" t="s">
        <v>125</v>
      </c>
    </row>
    <row r="28" spans="1:2" s="45" customFormat="1">
      <c r="A28" s="24" t="s">
        <v>106</v>
      </c>
      <c r="B28" s="19" t="s">
        <v>98</v>
      </c>
    </row>
    <row r="29" spans="1:2">
      <c r="A29" s="25" t="s">
        <v>107</v>
      </c>
      <c r="B29" s="31" t="s">
        <v>30</v>
      </c>
    </row>
    <row r="30" spans="1:2">
      <c r="A30" s="25" t="s">
        <v>108</v>
      </c>
      <c r="B30" s="31" t="s">
        <v>35</v>
      </c>
    </row>
    <row r="31" spans="1:2">
      <c r="A31" s="25" t="s">
        <v>109</v>
      </c>
      <c r="B31" s="31" t="s">
        <v>34</v>
      </c>
    </row>
    <row r="32" spans="1:2">
      <c r="A32" s="25" t="s">
        <v>110</v>
      </c>
      <c r="B32" s="31" t="s">
        <v>38</v>
      </c>
    </row>
    <row r="33" spans="1:2">
      <c r="A33" s="25" t="s">
        <v>111</v>
      </c>
      <c r="B33" s="31" t="s">
        <v>47</v>
      </c>
    </row>
    <row r="34" spans="1:2">
      <c r="A34" s="25" t="s">
        <v>112</v>
      </c>
      <c r="B34" s="31" t="s">
        <v>45</v>
      </c>
    </row>
    <row r="35" spans="1:2">
      <c r="A35" s="47" t="s">
        <v>113</v>
      </c>
      <c r="B35" s="48" t="s">
        <v>158</v>
      </c>
    </row>
    <row r="36" spans="1:2" hidden="1">
      <c r="A36" s="33"/>
      <c r="B36" s="34" t="s">
        <v>48</v>
      </c>
    </row>
    <row r="37" spans="1:2">
      <c r="A37" s="36" t="s">
        <v>25</v>
      </c>
      <c r="B37" s="37" t="s">
        <v>27</v>
      </c>
    </row>
    <row r="38" spans="1:2" s="45" customFormat="1">
      <c r="A38" s="24" t="s">
        <v>92</v>
      </c>
      <c r="B38" s="19" t="s">
        <v>96</v>
      </c>
    </row>
    <row r="39" spans="1:2">
      <c r="A39" s="25" t="s">
        <v>116</v>
      </c>
      <c r="B39" s="31" t="s">
        <v>118</v>
      </c>
    </row>
    <row r="40" spans="1:2">
      <c r="A40" s="25" t="s">
        <v>117</v>
      </c>
      <c r="B40" s="31" t="s">
        <v>119</v>
      </c>
    </row>
    <row r="41" spans="1:2" s="45" customFormat="1">
      <c r="A41" s="24" t="s">
        <v>93</v>
      </c>
      <c r="B41" s="19" t="s">
        <v>97</v>
      </c>
    </row>
    <row r="42" spans="1:2">
      <c r="A42" s="25" t="s">
        <v>121</v>
      </c>
      <c r="B42" s="31" t="s">
        <v>153</v>
      </c>
    </row>
    <row r="43" spans="1:2">
      <c r="A43" s="25" t="s">
        <v>122</v>
      </c>
      <c r="B43" s="31" t="s">
        <v>120</v>
      </c>
    </row>
    <row r="44" spans="1:2">
      <c r="A44" s="25" t="s">
        <v>123</v>
      </c>
      <c r="B44" s="31" t="s">
        <v>133</v>
      </c>
    </row>
    <row r="45" spans="1:2" s="45" customFormat="1">
      <c r="A45" s="24" t="s">
        <v>94</v>
      </c>
      <c r="B45" s="19" t="s">
        <v>127</v>
      </c>
    </row>
    <row r="46" spans="1:2">
      <c r="A46" s="25" t="s">
        <v>129</v>
      </c>
      <c r="B46" s="31" t="s">
        <v>128</v>
      </c>
    </row>
    <row r="47" spans="1:2" ht="26.4">
      <c r="A47" s="25" t="s">
        <v>130</v>
      </c>
      <c r="B47" s="31" t="s">
        <v>154</v>
      </c>
    </row>
    <row r="48" spans="1:2">
      <c r="A48" s="25" t="s">
        <v>131</v>
      </c>
      <c r="B48" s="31" t="s">
        <v>155</v>
      </c>
    </row>
    <row r="49" spans="1:2">
      <c r="A49" s="25" t="s">
        <v>134</v>
      </c>
      <c r="B49" s="31" t="s">
        <v>132</v>
      </c>
    </row>
    <row r="50" spans="1:2">
      <c r="A50" s="24" t="s">
        <v>95</v>
      </c>
      <c r="B50" s="19" t="s">
        <v>126</v>
      </c>
    </row>
    <row r="51" spans="1:2">
      <c r="A51" s="25" t="s">
        <v>139</v>
      </c>
      <c r="B51" s="31" t="s">
        <v>142</v>
      </c>
    </row>
    <row r="52" spans="1:2">
      <c r="A52" s="25" t="s">
        <v>140</v>
      </c>
      <c r="B52" s="31" t="s">
        <v>143</v>
      </c>
    </row>
    <row r="53" spans="1:2">
      <c r="A53" s="25" t="s">
        <v>141</v>
      </c>
      <c r="B53" s="31" t="s">
        <v>144</v>
      </c>
    </row>
    <row r="54" spans="1:2">
      <c r="A54" s="25" t="s">
        <v>145</v>
      </c>
      <c r="B54" s="31" t="s">
        <v>156</v>
      </c>
    </row>
    <row r="55" spans="1:2" s="45" customFormat="1">
      <c r="A55" s="24" t="s">
        <v>99</v>
      </c>
      <c r="B55" s="19" t="s">
        <v>100</v>
      </c>
    </row>
    <row r="56" spans="1:2">
      <c r="A56" s="25" t="s">
        <v>146</v>
      </c>
      <c r="B56" s="31" t="s">
        <v>101</v>
      </c>
    </row>
    <row r="57" spans="1:2">
      <c r="A57" s="25" t="s">
        <v>147</v>
      </c>
      <c r="B57" s="31" t="s">
        <v>102</v>
      </c>
    </row>
    <row r="58" spans="1:2">
      <c r="A58" s="25" t="s">
        <v>148</v>
      </c>
      <c r="B58" s="31" t="s">
        <v>103</v>
      </c>
    </row>
    <row r="59" spans="1:2">
      <c r="A59" s="25" t="s">
        <v>149</v>
      </c>
      <c r="B59" s="31" t="s">
        <v>114</v>
      </c>
    </row>
    <row r="60" spans="1:2">
      <c r="A60" s="25" t="s">
        <v>150</v>
      </c>
      <c r="B60" s="31" t="s">
        <v>157</v>
      </c>
    </row>
    <row r="61" spans="1:2" hidden="1">
      <c r="A61" s="33"/>
      <c r="B61" s="34" t="s">
        <v>180</v>
      </c>
    </row>
    <row r="62" spans="1:2">
      <c r="A62" s="36" t="s">
        <v>26</v>
      </c>
      <c r="B62" s="37" t="s">
        <v>23</v>
      </c>
    </row>
    <row r="63" spans="1:2" s="45" customFormat="1">
      <c r="A63" s="24" t="s">
        <v>49</v>
      </c>
      <c r="B63" s="19" t="s">
        <v>54</v>
      </c>
    </row>
    <row r="64" spans="1:2">
      <c r="A64" s="25" t="s">
        <v>58</v>
      </c>
      <c r="B64" s="31" t="s">
        <v>62</v>
      </c>
    </row>
    <row r="65" spans="1:2">
      <c r="A65" s="25" t="s">
        <v>59</v>
      </c>
      <c r="B65" s="31" t="s">
        <v>63</v>
      </c>
    </row>
    <row r="66" spans="1:2">
      <c r="A66" s="25" t="s">
        <v>60</v>
      </c>
      <c r="B66" s="31" t="s">
        <v>138</v>
      </c>
    </row>
    <row r="67" spans="1:2">
      <c r="A67" s="25" t="s">
        <v>61</v>
      </c>
      <c r="B67" s="31" t="s">
        <v>159</v>
      </c>
    </row>
    <row r="68" spans="1:2" s="45" customFormat="1">
      <c r="A68" s="24" t="s">
        <v>50</v>
      </c>
      <c r="B68" s="19" t="s">
        <v>55</v>
      </c>
    </row>
    <row r="69" spans="1:2">
      <c r="A69" s="25" t="s">
        <v>64</v>
      </c>
      <c r="B69" s="31" t="s">
        <v>67</v>
      </c>
    </row>
    <row r="70" spans="1:2">
      <c r="A70" s="25" t="s">
        <v>65</v>
      </c>
      <c r="B70" s="31" t="s">
        <v>160</v>
      </c>
    </row>
    <row r="71" spans="1:2">
      <c r="A71" s="25" t="s">
        <v>66</v>
      </c>
      <c r="B71" s="31" t="s">
        <v>68</v>
      </c>
    </row>
    <row r="72" spans="1:2">
      <c r="A72" s="25" t="s">
        <v>69</v>
      </c>
      <c r="B72" s="31" t="s">
        <v>161</v>
      </c>
    </row>
    <row r="73" spans="1:2" s="45" customFormat="1">
      <c r="A73" s="24" t="s">
        <v>51</v>
      </c>
      <c r="B73" s="19" t="s">
        <v>56</v>
      </c>
    </row>
    <row r="74" spans="1:2">
      <c r="A74" s="25" t="s">
        <v>70</v>
      </c>
      <c r="B74" s="31" t="s">
        <v>74</v>
      </c>
    </row>
    <row r="75" spans="1:2">
      <c r="A75" s="25" t="s">
        <v>71</v>
      </c>
      <c r="B75" s="31" t="s">
        <v>162</v>
      </c>
    </row>
    <row r="76" spans="1:2">
      <c r="A76" s="25" t="s">
        <v>72</v>
      </c>
      <c r="B76" s="31" t="s">
        <v>163</v>
      </c>
    </row>
    <row r="77" spans="1:2">
      <c r="A77" s="25" t="s">
        <v>73</v>
      </c>
      <c r="B77" s="31" t="s">
        <v>164</v>
      </c>
    </row>
    <row r="78" spans="1:2" s="45" customFormat="1">
      <c r="A78" s="24" t="s">
        <v>52</v>
      </c>
      <c r="B78" s="19" t="s">
        <v>82</v>
      </c>
    </row>
    <row r="79" spans="1:2">
      <c r="A79" s="25" t="s">
        <v>75</v>
      </c>
      <c r="B79" s="31" t="s">
        <v>165</v>
      </c>
    </row>
    <row r="80" spans="1:2">
      <c r="A80" s="25" t="s">
        <v>76</v>
      </c>
      <c r="B80" s="31" t="s">
        <v>166</v>
      </c>
    </row>
    <row r="81" spans="1:2">
      <c r="A81" s="25" t="s">
        <v>77</v>
      </c>
      <c r="B81" s="31" t="s">
        <v>135</v>
      </c>
    </row>
    <row r="82" spans="1:2">
      <c r="A82" s="25" t="s">
        <v>78</v>
      </c>
      <c r="B82" s="31" t="s">
        <v>167</v>
      </c>
    </row>
    <row r="83" spans="1:2" s="45" customFormat="1">
      <c r="A83" s="24" t="s">
        <v>53</v>
      </c>
      <c r="B83" s="19" t="s">
        <v>57</v>
      </c>
    </row>
    <row r="84" spans="1:2">
      <c r="A84" s="47" t="s">
        <v>87</v>
      </c>
      <c r="B84" s="48" t="s">
        <v>83</v>
      </c>
    </row>
    <row r="85" spans="1:2">
      <c r="A85" s="47" t="s">
        <v>88</v>
      </c>
      <c r="B85" s="48" t="s">
        <v>84</v>
      </c>
    </row>
    <row r="86" spans="1:2">
      <c r="A86" s="47" t="s">
        <v>89</v>
      </c>
      <c r="B86" s="48" t="s">
        <v>137</v>
      </c>
    </row>
    <row r="87" spans="1:2">
      <c r="A87" s="47" t="s">
        <v>90</v>
      </c>
      <c r="B87" s="48" t="s">
        <v>85</v>
      </c>
    </row>
    <row r="88" spans="1:2">
      <c r="A88" s="47" t="s">
        <v>136</v>
      </c>
      <c r="B88" s="48" t="s">
        <v>86</v>
      </c>
    </row>
    <row r="89" spans="1:2" hidden="1">
      <c r="A89" s="33"/>
      <c r="B89" s="34" t="s">
        <v>181</v>
      </c>
    </row>
    <row r="90" spans="1:2" hidden="1">
      <c r="A90" s="23"/>
      <c r="B90" s="20" t="s">
        <v>182</v>
      </c>
    </row>
    <row r="91" spans="1:2">
      <c r="A91" s="39" t="s">
        <v>169</v>
      </c>
      <c r="B91" s="40" t="s">
        <v>170</v>
      </c>
    </row>
    <row r="92" spans="1:2">
      <c r="A92" s="36" t="s">
        <v>171</v>
      </c>
      <c r="B92" s="37" t="s">
        <v>168</v>
      </c>
    </row>
    <row r="93" spans="1:2" s="45" customFormat="1">
      <c r="A93" s="24" t="s">
        <v>173</v>
      </c>
      <c r="B93" s="19" t="s">
        <v>188</v>
      </c>
    </row>
    <row r="94" spans="1:2">
      <c r="A94" s="47" t="s">
        <v>194</v>
      </c>
      <c r="B94" s="48" t="s">
        <v>197</v>
      </c>
    </row>
    <row r="95" spans="1:2">
      <c r="A95" s="47" t="s">
        <v>195</v>
      </c>
      <c r="B95" s="48" t="s">
        <v>199</v>
      </c>
    </row>
    <row r="96" spans="1:2">
      <c r="A96" s="47" t="s">
        <v>196</v>
      </c>
      <c r="B96" s="48" t="s">
        <v>198</v>
      </c>
    </row>
    <row r="97" spans="1:2" s="45" customFormat="1">
      <c r="A97" s="24" t="s">
        <v>174</v>
      </c>
      <c r="B97" s="19" t="s">
        <v>189</v>
      </c>
    </row>
    <row r="98" spans="1:2">
      <c r="A98" s="47" t="s">
        <v>200</v>
      </c>
      <c r="B98" s="48" t="s">
        <v>203</v>
      </c>
    </row>
    <row r="99" spans="1:2">
      <c r="A99" s="47" t="s">
        <v>201</v>
      </c>
      <c r="B99" s="48" t="s">
        <v>210</v>
      </c>
    </row>
    <row r="100" spans="1:2">
      <c r="A100" s="47" t="s">
        <v>202</v>
      </c>
      <c r="B100" s="48" t="s">
        <v>211</v>
      </c>
    </row>
    <row r="101" spans="1:2">
      <c r="A101" s="47" t="s">
        <v>204</v>
      </c>
      <c r="B101" s="48" t="s">
        <v>212</v>
      </c>
    </row>
    <row r="102" spans="1:2">
      <c r="A102" s="47" t="s">
        <v>205</v>
      </c>
      <c r="B102" s="48" t="s">
        <v>213</v>
      </c>
    </row>
    <row r="103" spans="1:2">
      <c r="A103" s="47" t="s">
        <v>206</v>
      </c>
      <c r="B103" s="48" t="s">
        <v>32</v>
      </c>
    </row>
    <row r="104" spans="1:2">
      <c r="A104" s="47" t="s">
        <v>207</v>
      </c>
      <c r="B104" s="48" t="s">
        <v>209</v>
      </c>
    </row>
    <row r="105" spans="1:2">
      <c r="A105" s="47" t="s">
        <v>208</v>
      </c>
      <c r="B105" s="48" t="s">
        <v>214</v>
      </c>
    </row>
    <row r="106" spans="1:2" s="45" customFormat="1">
      <c r="A106" s="24" t="s">
        <v>175</v>
      </c>
      <c r="B106" s="19" t="s">
        <v>186</v>
      </c>
    </row>
    <row r="107" spans="1:2">
      <c r="A107" s="47" t="s">
        <v>218</v>
      </c>
      <c r="B107" s="48" t="s">
        <v>215</v>
      </c>
    </row>
    <row r="108" spans="1:2">
      <c r="A108" s="47" t="s">
        <v>219</v>
      </c>
      <c r="B108" s="48" t="s">
        <v>211</v>
      </c>
    </row>
    <row r="109" spans="1:2">
      <c r="A109" s="47" t="s">
        <v>220</v>
      </c>
      <c r="B109" s="48" t="s">
        <v>216</v>
      </c>
    </row>
    <row r="110" spans="1:2">
      <c r="A110" s="47" t="s">
        <v>221</v>
      </c>
      <c r="B110" s="48" t="s">
        <v>213</v>
      </c>
    </row>
    <row r="111" spans="1:2">
      <c r="A111" s="47" t="s">
        <v>222</v>
      </c>
      <c r="B111" s="48" t="s">
        <v>217</v>
      </c>
    </row>
    <row r="112" spans="1:2" s="45" customFormat="1">
      <c r="A112" s="24" t="s">
        <v>176</v>
      </c>
      <c r="B112" s="19" t="s">
        <v>187</v>
      </c>
    </row>
    <row r="113" spans="1:2">
      <c r="A113" s="47" t="s">
        <v>225</v>
      </c>
      <c r="B113" s="48" t="s">
        <v>215</v>
      </c>
    </row>
    <row r="114" spans="1:2">
      <c r="A114" s="47" t="s">
        <v>226</v>
      </c>
      <c r="B114" s="48" t="s">
        <v>211</v>
      </c>
    </row>
    <row r="115" spans="1:2">
      <c r="A115" s="47" t="s">
        <v>227</v>
      </c>
      <c r="B115" s="48" t="s">
        <v>223</v>
      </c>
    </row>
    <row r="116" spans="1:2">
      <c r="A116" s="47" t="s">
        <v>228</v>
      </c>
      <c r="B116" s="48" t="s">
        <v>224</v>
      </c>
    </row>
    <row r="117" spans="1:2" hidden="1">
      <c r="A117" s="33"/>
      <c r="B117" s="34" t="s">
        <v>183</v>
      </c>
    </row>
    <row r="118" spans="1:2">
      <c r="A118" s="36" t="s">
        <v>172</v>
      </c>
      <c r="B118" s="37" t="s">
        <v>190</v>
      </c>
    </row>
    <row r="119" spans="1:2" s="45" customFormat="1">
      <c r="A119" s="24" t="s">
        <v>177</v>
      </c>
      <c r="B119" s="19" t="s">
        <v>193</v>
      </c>
    </row>
    <row r="120" spans="1:2">
      <c r="A120" s="47" t="s">
        <v>231</v>
      </c>
      <c r="B120" s="48" t="s">
        <v>229</v>
      </c>
    </row>
    <row r="121" spans="1:2">
      <c r="A121" s="47" t="s">
        <v>232</v>
      </c>
      <c r="B121" s="48" t="s">
        <v>215</v>
      </c>
    </row>
    <row r="122" spans="1:2">
      <c r="A122" s="47" t="s">
        <v>233</v>
      </c>
      <c r="B122" s="48" t="s">
        <v>211</v>
      </c>
    </row>
    <row r="123" spans="1:2">
      <c r="A123" s="47" t="s">
        <v>234</v>
      </c>
      <c r="B123" s="48" t="s">
        <v>230</v>
      </c>
    </row>
    <row r="124" spans="1:2" s="45" customFormat="1">
      <c r="A124" s="24" t="s">
        <v>178</v>
      </c>
      <c r="B124" s="19" t="s">
        <v>191</v>
      </c>
    </row>
    <row r="125" spans="1:2">
      <c r="A125" s="47" t="s">
        <v>235</v>
      </c>
      <c r="B125" s="48" t="s">
        <v>245</v>
      </c>
    </row>
    <row r="126" spans="1:2">
      <c r="A126" s="47" t="s">
        <v>236</v>
      </c>
      <c r="B126" s="48" t="s">
        <v>215</v>
      </c>
    </row>
    <row r="127" spans="1:2">
      <c r="A127" s="47" t="s">
        <v>237</v>
      </c>
      <c r="B127" s="48" t="s">
        <v>211</v>
      </c>
    </row>
    <row r="128" spans="1:2">
      <c r="A128" s="47" t="s">
        <v>238</v>
      </c>
      <c r="B128" s="48" t="s">
        <v>247</v>
      </c>
    </row>
    <row r="129" spans="1:2">
      <c r="A129" s="47" t="s">
        <v>239</v>
      </c>
      <c r="B129" s="48" t="s">
        <v>244</v>
      </c>
    </row>
    <row r="130" spans="1:2" s="45" customFormat="1">
      <c r="A130" s="24" t="s">
        <v>179</v>
      </c>
      <c r="B130" s="19" t="s">
        <v>192</v>
      </c>
    </row>
    <row r="131" spans="1:2">
      <c r="A131" s="47" t="s">
        <v>240</v>
      </c>
      <c r="B131" s="48" t="s">
        <v>215</v>
      </c>
    </row>
    <row r="132" spans="1:2">
      <c r="A132" s="47" t="s">
        <v>241</v>
      </c>
      <c r="B132" s="48" t="s">
        <v>211</v>
      </c>
    </row>
    <row r="133" spans="1:2">
      <c r="A133" s="47" t="s">
        <v>242</v>
      </c>
      <c r="B133" s="48" t="s">
        <v>248</v>
      </c>
    </row>
    <row r="134" spans="1:2">
      <c r="A134" s="47" t="s">
        <v>243</v>
      </c>
      <c r="B134" s="48" t="s">
        <v>246</v>
      </c>
    </row>
    <row r="135" spans="1:2" hidden="1">
      <c r="A135" s="33"/>
      <c r="B135" s="34" t="s">
        <v>184</v>
      </c>
    </row>
    <row r="136" spans="1:2" hidden="1">
      <c r="A136" s="23"/>
      <c r="B136" s="20" t="s">
        <v>185</v>
      </c>
    </row>
    <row r="137" spans="1:2" hidden="1">
      <c r="A137" s="39"/>
      <c r="B137" s="40" t="s">
        <v>0</v>
      </c>
    </row>
    <row r="138" spans="1:2">
      <c r="A138" s="26"/>
      <c r="B138" s="21"/>
    </row>
    <row r="139" spans="1:2">
      <c r="A139" s="3"/>
      <c r="B139" s="8"/>
    </row>
    <row r="140" spans="1:2" s="6" customFormat="1">
      <c r="A140" s="1"/>
      <c r="B140" s="7"/>
    </row>
    <row r="141" spans="1:2" s="6" customFormat="1">
      <c r="A141" s="1"/>
      <c r="B141" s="7"/>
    </row>
    <row r="142" spans="1:2" s="6" customFormat="1">
      <c r="A142" s="1"/>
      <c r="B142" s="7"/>
    </row>
    <row r="143" spans="1:2" s="6" customFormat="1">
      <c r="A143" s="1"/>
      <c r="B143" s="7"/>
    </row>
    <row r="144" spans="1:2" s="6" customFormat="1">
      <c r="A144" s="27"/>
      <c r="B144" s="4"/>
    </row>
    <row r="145" spans="1:2" s="6" customFormat="1">
      <c r="A145" s="28"/>
      <c r="B145" s="5"/>
    </row>
    <row r="146" spans="1:2" s="6" customFormat="1">
      <c r="A146" s="1"/>
      <c r="B146" s="7"/>
    </row>
    <row r="147" spans="1:2" s="6" customFormat="1">
      <c r="A147" s="1"/>
      <c r="B147" s="7"/>
    </row>
    <row r="148" spans="1:2" s="6" customFormat="1">
      <c r="A148" s="28"/>
      <c r="B148" s="5"/>
    </row>
    <row r="149" spans="1:2" s="6" customFormat="1">
      <c r="A149" s="28"/>
      <c r="B149" s="5"/>
    </row>
    <row r="150" spans="1:2" s="6" customFormat="1">
      <c r="A150" s="28"/>
      <c r="B150" s="5"/>
    </row>
    <row r="151" spans="1:2" s="6" customFormat="1">
      <c r="A151" s="28"/>
      <c r="B151" s="5"/>
    </row>
    <row r="152" spans="1:2" s="6" customFormat="1">
      <c r="A152" s="28"/>
      <c r="B152" s="5"/>
    </row>
    <row r="156" spans="1:2" s="45" customFormat="1">
      <c r="A156" s="3"/>
      <c r="B156" s="8"/>
    </row>
    <row r="161" spans="1:2" s="45" customFormat="1">
      <c r="A161" s="3"/>
      <c r="B161" s="8"/>
    </row>
    <row r="172" spans="1:2">
      <c r="A172" s="28"/>
      <c r="B172" s="5"/>
    </row>
    <row r="173" spans="1:2">
      <c r="A173" s="28"/>
      <c r="B173" s="5"/>
    </row>
    <row r="174" spans="1:2">
      <c r="A174" s="28"/>
      <c r="B174" s="5"/>
    </row>
    <row r="175" spans="1:2">
      <c r="A175" s="28"/>
      <c r="B175" s="5"/>
    </row>
    <row r="176" spans="1:2">
      <c r="A176" s="28"/>
      <c r="B176" s="5"/>
    </row>
    <row r="178" spans="1:2">
      <c r="A178" s="29"/>
      <c r="B178" s="22"/>
    </row>
    <row r="179" spans="1:2">
      <c r="A179" s="28"/>
      <c r="B179" s="5"/>
    </row>
    <row r="180" spans="1:2">
      <c r="A180" s="28"/>
      <c r="B180" s="5"/>
    </row>
    <row r="181" spans="1:2">
      <c r="A181" s="28"/>
      <c r="B181" s="5"/>
    </row>
    <row r="182" spans="1:2">
      <c r="A182" s="28"/>
      <c r="B182" s="5"/>
    </row>
  </sheetData>
  <mergeCells count="2">
    <mergeCell ref="A5:A6"/>
    <mergeCell ref="B5:B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H87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 activeCell="H2" sqref="H2"/>
    </sheetView>
  </sheetViews>
  <sheetFormatPr defaultRowHeight="13.2"/>
  <cols>
    <col min="1" max="1" width="10" style="16" customWidth="1"/>
    <col min="2" max="2" width="39" style="2" customWidth="1"/>
    <col min="3" max="8" width="15.88671875" style="12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Detil 2019'!H2</f>
        <v>3900417400.0000005</v>
      </c>
    </row>
    <row r="3" spans="1:8">
      <c r="A3" s="30">
        <f>'Pengelolaan Detil 2019'!A3</f>
        <v>2019</v>
      </c>
      <c r="D3" s="9"/>
      <c r="E3" s="9"/>
      <c r="F3" s="9"/>
      <c r="G3" s="9"/>
      <c r="H3" s="9">
        <f>SUM(C4:G4)</f>
        <v>3900417400.0000005</v>
      </c>
    </row>
    <row r="4" spans="1:8">
      <c r="A4" s="3"/>
      <c r="B4" s="8"/>
      <c r="C4" s="9">
        <f>C42</f>
        <v>1110612450.0000002</v>
      </c>
      <c r="D4" s="9">
        <f t="shared" ref="D4:H4" si="0">D42</f>
        <v>663555700</v>
      </c>
      <c r="E4" s="9">
        <f t="shared" si="0"/>
        <v>396053600</v>
      </c>
      <c r="F4" s="9">
        <f t="shared" si="0"/>
        <v>275690400</v>
      </c>
      <c r="G4" s="9">
        <f t="shared" si="0"/>
        <v>1454505250.0000005</v>
      </c>
      <c r="H4" s="9">
        <f t="shared" si="0"/>
        <v>3900417400.0000005</v>
      </c>
    </row>
    <row r="5" spans="1:8" s="43" customFormat="1">
      <c r="A5" s="117" t="s">
        <v>8</v>
      </c>
      <c r="B5" s="117" t="s">
        <v>3</v>
      </c>
      <c r="C5" s="118" t="str">
        <f>'Pengelolaan Detil 2019'!C5:H5</f>
        <v>ANGGARAN PENGELOLAAN RUTIN 2019</v>
      </c>
      <c r="D5" s="118"/>
      <c r="E5" s="118"/>
      <c r="F5" s="118"/>
      <c r="G5" s="118"/>
      <c r="H5" s="118"/>
    </row>
    <row r="6" spans="1:8" s="44" customFormat="1" ht="26.4">
      <c r="A6" s="117"/>
      <c r="B6" s="117"/>
      <c r="C6" s="51" t="str">
        <f>'Pengelolaan Detil 2019'!C6</f>
        <v>Pemerintah Daerah</v>
      </c>
      <c r="D6" s="51" t="str">
        <f>'Pengelolaan Detil 2019'!D6</f>
        <v>Korporasi dan CSR</v>
      </c>
      <c r="E6" s="51" t="str">
        <f>'Pengelolaan Detil 2019'!E6</f>
        <v>TNC dan NGO Lainnya</v>
      </c>
      <c r="F6" s="51" t="str">
        <f>'Pengelolaan Detil 2019'!F6</f>
        <v>Lembaga dan Masyarakat Adat</v>
      </c>
      <c r="G6" s="51" t="str">
        <f>'Pengelolaan Detil 2019'!G6</f>
        <v>Sumber Dana Baru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41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38"/>
    </row>
    <row r="9" spans="1:8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SUM('Pengelolaan Detil 2019'!C9:C13)</f>
        <v>0</v>
      </c>
      <c r="D9" s="18">
        <f>SUM('Pengelolaan Detil 2019'!D9:D13)</f>
        <v>0</v>
      </c>
      <c r="E9" s="18">
        <f>SUM('Pengelolaan Detil 2019'!E9:E13)</f>
        <v>0</v>
      </c>
      <c r="F9" s="18">
        <f>SUM('Pengelolaan Detil 2019'!F9:F13)</f>
        <v>0</v>
      </c>
      <c r="G9" s="18">
        <f>SUM('Pengelolaan Detil 2019'!G9:G13)</f>
        <v>0</v>
      </c>
      <c r="H9" s="18">
        <f>SUM(C9:G9)</f>
        <v>0</v>
      </c>
    </row>
    <row r="10" spans="1:8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SUM('Pengelolaan Detil 2019'!C14:C22)</f>
        <v>779633250.00000024</v>
      </c>
      <c r="D10" s="18">
        <f>SUM('Pengelolaan Detil 2019'!D14:D22)</f>
        <v>0</v>
      </c>
      <c r="E10" s="18">
        <f>SUM('Pengelolaan Detil 2019'!E14:E22)</f>
        <v>0</v>
      </c>
      <c r="F10" s="18">
        <f>SUM('Pengelolaan Detil 2019'!F14:F22)</f>
        <v>200000000</v>
      </c>
      <c r="G10" s="18">
        <f>SUM('Pengelolaan Detil 2019'!G14:G22)</f>
        <v>579633250.00000036</v>
      </c>
      <c r="H10" s="18">
        <f t="shared" ref="H10:H12" si="1">SUM(C10:G10)</f>
        <v>1559266500.0000005</v>
      </c>
    </row>
    <row r="11" spans="1:8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SUM('Pengelolaan Detil 2019'!C23:C27)</f>
        <v>22500000</v>
      </c>
      <c r="D11" s="18">
        <f>SUM('Pengelolaan Detil 2019'!D23:D27)</f>
        <v>0</v>
      </c>
      <c r="E11" s="18">
        <f>SUM('Pengelolaan Detil 2019'!E23:E27)</f>
        <v>22500000</v>
      </c>
      <c r="F11" s="18">
        <f>SUM('Pengelolaan Detil 2019'!F23:F27)</f>
        <v>0</v>
      </c>
      <c r="G11" s="18">
        <f>SUM('Pengelolaan Detil 2019'!G23:G27)</f>
        <v>0</v>
      </c>
      <c r="H11" s="18">
        <f t="shared" si="1"/>
        <v>45000000</v>
      </c>
    </row>
    <row r="12" spans="1:8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SUM('Pengelolaan Detil 2019'!C28:C35)</f>
        <v>0</v>
      </c>
      <c r="D12" s="18">
        <f>SUM('Pengelolaan Detil 2019'!D28:D35)</f>
        <v>277000000</v>
      </c>
      <c r="E12" s="18">
        <f>SUM('Pengelolaan Detil 2019'!E28:E35)</f>
        <v>0</v>
      </c>
      <c r="F12" s="18">
        <f>SUM('Pengelolaan Detil 2019'!F28:F35)</f>
        <v>0</v>
      </c>
      <c r="G12" s="18">
        <f>SUM('Pengelolaan Detil 2019'!G28:G35)</f>
        <v>0</v>
      </c>
      <c r="H12" s="18">
        <f t="shared" si="1"/>
        <v>277000000</v>
      </c>
    </row>
    <row r="13" spans="1:8">
      <c r="A13" s="50"/>
      <c r="B13" s="34" t="str">
        <f>'Deskripsi Detil'!B36</f>
        <v>Sub Total A.1.</v>
      </c>
      <c r="C13" s="46">
        <f t="shared" ref="C13:H13" si="2">SUM(C9:C12)</f>
        <v>802133250.00000024</v>
      </c>
      <c r="D13" s="46">
        <f t="shared" si="2"/>
        <v>277000000</v>
      </c>
      <c r="E13" s="46">
        <f t="shared" si="2"/>
        <v>22500000</v>
      </c>
      <c r="F13" s="46">
        <f t="shared" si="2"/>
        <v>200000000</v>
      </c>
      <c r="G13" s="46">
        <f t="shared" si="2"/>
        <v>579633250.00000036</v>
      </c>
      <c r="H13" s="46">
        <f t="shared" si="2"/>
        <v>1881266500.0000005</v>
      </c>
    </row>
    <row r="14" spans="1:8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38"/>
      <c r="H14" s="38"/>
    </row>
    <row r="15" spans="1:8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SUM('Pengelolaan Detil 2019'!C38:C40)</f>
        <v>0</v>
      </c>
      <c r="D15" s="18">
        <f>SUM('Pengelolaan Detil 2019'!D38:D40)</f>
        <v>0</v>
      </c>
      <c r="E15" s="18">
        <f>SUM('Pengelolaan Detil 2019'!E38:E40)</f>
        <v>0</v>
      </c>
      <c r="F15" s="18">
        <f>SUM('Pengelolaan Detil 2019'!F38:F40)</f>
        <v>0</v>
      </c>
      <c r="G15" s="18">
        <f>SUM('Pengelolaan Detil 2019'!G38:G40)</f>
        <v>0</v>
      </c>
      <c r="H15" s="18">
        <f t="shared" ref="H15:H19" si="3">SUM(C15:G15)</f>
        <v>0</v>
      </c>
    </row>
    <row r="16" spans="1:8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SUM('Pengelolaan Detil 2019'!C41:C44)</f>
        <v>0</v>
      </c>
      <c r="D16" s="18">
        <f>SUM('Pengelolaan Detil 2019'!D41:D44)</f>
        <v>0</v>
      </c>
      <c r="E16" s="18">
        <f>SUM('Pengelolaan Detil 2019'!E41:E44)</f>
        <v>0</v>
      </c>
      <c r="F16" s="18">
        <f>SUM('Pengelolaan Detil 2019'!F41:F44)</f>
        <v>0</v>
      </c>
      <c r="G16" s="18">
        <f>SUM('Pengelolaan Detil 2019'!G41:G44)</f>
        <v>0</v>
      </c>
      <c r="H16" s="18">
        <f t="shared" si="3"/>
        <v>0</v>
      </c>
    </row>
    <row r="17" spans="1:8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SUM('Pengelolaan Detil 2019'!C45:C49)</f>
        <v>0</v>
      </c>
      <c r="D17" s="18">
        <f>SUM('Pengelolaan Detil 2019'!D45:D49)</f>
        <v>103680000</v>
      </c>
      <c r="E17" s="18">
        <f>SUM('Pengelolaan Detil 2019'!E45:E49)</f>
        <v>0</v>
      </c>
      <c r="F17" s="18">
        <f>SUM('Pengelolaan Detil 2019'!F45:F49)</f>
        <v>0</v>
      </c>
      <c r="G17" s="18">
        <f>SUM('Pengelolaan Detil 2019'!G45:G49)</f>
        <v>198680000</v>
      </c>
      <c r="H17" s="18">
        <f t="shared" si="3"/>
        <v>302360000</v>
      </c>
    </row>
    <row r="18" spans="1:8">
      <c r="A18" s="25" t="str">
        <f>'Deskripsi Detil'!A50</f>
        <v>A.2.4</v>
      </c>
      <c r="B18" s="52" t="str">
        <f>'Deskripsi Detil'!B50</f>
        <v>Rehabilitasi dan restorasi kawasan</v>
      </c>
      <c r="C18" s="35">
        <f>SUM('Pengelolaan Detil 2019'!C50:C54)</f>
        <v>0</v>
      </c>
      <c r="D18" s="35">
        <f>SUM('Pengelolaan Detil 2019'!D50:D54)</f>
        <v>16000000</v>
      </c>
      <c r="E18" s="35">
        <f>SUM('Pengelolaan Detil 2019'!E50:E54)</f>
        <v>141000000</v>
      </c>
      <c r="F18" s="35">
        <f>SUM('Pengelolaan Detil 2019'!F50:F54)</f>
        <v>0</v>
      </c>
      <c r="G18" s="35">
        <f>SUM('Pengelolaan Detil 2019'!G50:G54)</f>
        <v>25000000</v>
      </c>
      <c r="H18" s="18">
        <f t="shared" si="3"/>
        <v>182000000</v>
      </c>
    </row>
    <row r="19" spans="1:8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SUM('Pengelolaan Detil 2019'!C55:C60)</f>
        <v>0</v>
      </c>
      <c r="D19" s="18">
        <f>SUM('Pengelolaan Detil 2019'!D55:D60)</f>
        <v>0</v>
      </c>
      <c r="E19" s="18">
        <f>SUM('Pengelolaan Detil 2019'!E55:E60)</f>
        <v>0</v>
      </c>
      <c r="F19" s="18">
        <f>SUM('Pengelolaan Detil 2019'!F55:F60)</f>
        <v>0</v>
      </c>
      <c r="G19" s="18">
        <f>SUM('Pengelolaan Detil 2019'!G55:G60)</f>
        <v>242360000</v>
      </c>
      <c r="H19" s="18">
        <f t="shared" si="3"/>
        <v>242360000</v>
      </c>
    </row>
    <row r="20" spans="1:8">
      <c r="A20" s="50"/>
      <c r="B20" s="34" t="str">
        <f>'Deskripsi Detil'!B61</f>
        <v>Sub Total A.2.</v>
      </c>
      <c r="C20" s="46">
        <f t="shared" ref="C20:H20" si="4">SUM(C15:C19)</f>
        <v>0</v>
      </c>
      <c r="D20" s="46">
        <f t="shared" si="4"/>
        <v>119680000</v>
      </c>
      <c r="E20" s="46">
        <f t="shared" si="4"/>
        <v>141000000</v>
      </c>
      <c r="F20" s="46">
        <f t="shared" si="4"/>
        <v>0</v>
      </c>
      <c r="G20" s="46">
        <f t="shared" si="4"/>
        <v>466040000</v>
      </c>
      <c r="H20" s="46">
        <f t="shared" si="4"/>
        <v>726720000</v>
      </c>
    </row>
    <row r="21" spans="1:8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38"/>
      <c r="H21" s="38"/>
    </row>
    <row r="22" spans="1:8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SUM('Pengelolaan Detil 2019'!C63:C67)</f>
        <v>0</v>
      </c>
      <c r="D22" s="18">
        <f>SUM('Pengelolaan Detil 2019'!D63:D67)</f>
        <v>0</v>
      </c>
      <c r="E22" s="18">
        <f>SUM('Pengelolaan Detil 2019'!E63:E67)</f>
        <v>60138400.000000015</v>
      </c>
      <c r="F22" s="18">
        <f>SUM('Pengelolaan Detil 2019'!F63:F67)</f>
        <v>60138400.000000015</v>
      </c>
      <c r="G22" s="18">
        <f>SUM('Pengelolaan Detil 2019'!G63:G67)</f>
        <v>0</v>
      </c>
      <c r="H22" s="18">
        <f t="shared" ref="H22:H26" si="5">SUM(C22:G22)</f>
        <v>120276800.00000003</v>
      </c>
    </row>
    <row r="23" spans="1:8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SUM('Pengelolaan Detil 2019'!C68:C72)</f>
        <v>0</v>
      </c>
      <c r="D23" s="18">
        <f>SUM('Pengelolaan Detil 2019'!D68:D72)</f>
        <v>160704000</v>
      </c>
      <c r="E23" s="18">
        <f>SUM('Pengelolaan Detil 2019'!E68:E72)</f>
        <v>0</v>
      </c>
      <c r="F23" s="18">
        <f>SUM('Pengelolaan Detil 2019'!F68:F72)</f>
        <v>0</v>
      </c>
      <c r="G23" s="18">
        <f>SUM('Pengelolaan Detil 2019'!G68:G72)</f>
        <v>160704000</v>
      </c>
      <c r="H23" s="18">
        <f t="shared" si="5"/>
        <v>321408000</v>
      </c>
    </row>
    <row r="24" spans="1:8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SUM('Pengelolaan Detil 2019'!C73:C77)</f>
        <v>0</v>
      </c>
      <c r="D24" s="18">
        <f>SUM('Pengelolaan Detil 2019'!D73:D77)</f>
        <v>0</v>
      </c>
      <c r="E24" s="18">
        <f>SUM('Pengelolaan Detil 2019'!E73:E77)</f>
        <v>0</v>
      </c>
      <c r="F24" s="18">
        <f>SUM('Pengelolaan Detil 2019'!F73:F77)</f>
        <v>0</v>
      </c>
      <c r="G24" s="18">
        <f>SUM('Pengelolaan Detil 2019'!G73:G77)</f>
        <v>95000000</v>
      </c>
      <c r="H24" s="18">
        <f t="shared" si="5"/>
        <v>95000000</v>
      </c>
    </row>
    <row r="25" spans="1:8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SUM('Pengelolaan Detil 2019'!C78:C82)</f>
        <v>0</v>
      </c>
      <c r="D25" s="18">
        <f>SUM('Pengelolaan Detil 2019'!D78:D82)</f>
        <v>0</v>
      </c>
      <c r="E25" s="18">
        <f>SUM('Pengelolaan Detil 2019'!E78:E82)</f>
        <v>0</v>
      </c>
      <c r="F25" s="18">
        <f>SUM('Pengelolaan Detil 2019'!F78:F82)</f>
        <v>15552000</v>
      </c>
      <c r="G25" s="18">
        <f>SUM('Pengelolaan Detil 2019'!G78:G82)</f>
        <v>88128000</v>
      </c>
      <c r="H25" s="18">
        <f t="shared" si="5"/>
        <v>103680000</v>
      </c>
    </row>
    <row r="26" spans="1:8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SUM('Pengelolaan Detil 2019'!C83:C88)</f>
        <v>0</v>
      </c>
      <c r="D26" s="18">
        <f>SUM('Pengelolaan Detil 2019'!D83:D88)</f>
        <v>0</v>
      </c>
      <c r="E26" s="18">
        <f>SUM('Pengelolaan Detil 2019'!E83:E88)</f>
        <v>0</v>
      </c>
      <c r="F26" s="18">
        <f>SUM('Pengelolaan Detil 2019'!F83:F88)</f>
        <v>0</v>
      </c>
      <c r="G26" s="18">
        <f>SUM('Pengelolaan Detil 2019'!G83:G88)</f>
        <v>65000000</v>
      </c>
      <c r="H26" s="18">
        <f t="shared" si="5"/>
        <v>65000000</v>
      </c>
    </row>
    <row r="27" spans="1:8">
      <c r="A27" s="50"/>
      <c r="B27" s="34" t="str">
        <f>'Deskripsi Detil'!B89</f>
        <v>Sub Total A.3.</v>
      </c>
      <c r="C27" s="46">
        <f t="shared" ref="C27:H27" si="6">SUM(C22:C26)</f>
        <v>0</v>
      </c>
      <c r="D27" s="46">
        <f t="shared" si="6"/>
        <v>160704000</v>
      </c>
      <c r="E27" s="46">
        <f t="shared" si="6"/>
        <v>60138400.000000015</v>
      </c>
      <c r="F27" s="46">
        <f t="shared" si="6"/>
        <v>75690400.000000015</v>
      </c>
      <c r="G27" s="46">
        <f t="shared" si="6"/>
        <v>408832000</v>
      </c>
      <c r="H27" s="46">
        <f t="shared" si="6"/>
        <v>705364800</v>
      </c>
    </row>
    <row r="28" spans="1:8">
      <c r="A28" s="23"/>
      <c r="B28" s="20" t="str">
        <f>'Deskripsi Detil'!B90</f>
        <v>Sub Total A.</v>
      </c>
      <c r="C28" s="49">
        <f t="shared" ref="C28:H28" si="7">C13+C20+C27</f>
        <v>802133250.00000024</v>
      </c>
      <c r="D28" s="49">
        <f t="shared" si="7"/>
        <v>557384000</v>
      </c>
      <c r="E28" s="49">
        <f t="shared" si="7"/>
        <v>223638400</v>
      </c>
      <c r="F28" s="49">
        <f t="shared" si="7"/>
        <v>275690400</v>
      </c>
      <c r="G28" s="49">
        <f t="shared" si="7"/>
        <v>1454505250.0000005</v>
      </c>
      <c r="H28" s="49">
        <f t="shared" si="7"/>
        <v>3313351300.0000005</v>
      </c>
    </row>
    <row r="29" spans="1:8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41"/>
      <c r="H29" s="41"/>
    </row>
    <row r="30" spans="1:8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38"/>
      <c r="H30" s="38"/>
    </row>
    <row r="31" spans="1:8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SUM('Pengelolaan Detil 2019'!C93:C96)</f>
        <v>30000000</v>
      </c>
      <c r="D31" s="18">
        <f>SUM('Pengelolaan Detil 2019'!D93:D96)</f>
        <v>0</v>
      </c>
      <c r="E31" s="18">
        <f>SUM('Pengelolaan Detil 2019'!E93:E96)</f>
        <v>0</v>
      </c>
      <c r="F31" s="18">
        <f>SUM('Pengelolaan Detil 2019'!F93:F96)</f>
        <v>0</v>
      </c>
      <c r="G31" s="18">
        <f>SUM('Pengelolaan Detil 2019'!G93:G96)</f>
        <v>0</v>
      </c>
      <c r="H31" s="18">
        <f t="shared" ref="H31:H34" si="8">SUM(C31:G31)</f>
        <v>30000000</v>
      </c>
    </row>
    <row r="32" spans="1:8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SUM('Pengelolaan Detil 2019'!C97:C105)</f>
        <v>278479200.00000006</v>
      </c>
      <c r="D32" s="18">
        <f>SUM('Pengelolaan Detil 2019'!D97:D105)</f>
        <v>0</v>
      </c>
      <c r="E32" s="18">
        <f>SUM('Pengelolaan Detil 2019'!E97:E105)</f>
        <v>0</v>
      </c>
      <c r="F32" s="18">
        <f>SUM('Pengelolaan Detil 2019'!F97:F105)</f>
        <v>0</v>
      </c>
      <c r="G32" s="18">
        <f>SUM('Pengelolaan Detil 2019'!G97:G105)</f>
        <v>0</v>
      </c>
      <c r="H32" s="18">
        <f t="shared" si="8"/>
        <v>278479200.00000006</v>
      </c>
    </row>
    <row r="33" spans="1:8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SUM('Pengelolaan Detil 2019'!C106:C111)</f>
        <v>0</v>
      </c>
      <c r="D33" s="18">
        <f>SUM('Pengelolaan Detil 2019'!D106:D111)</f>
        <v>0</v>
      </c>
      <c r="E33" s="18">
        <f>SUM('Pengelolaan Detil 2019'!E106:E111)</f>
        <v>105415200.00000003</v>
      </c>
      <c r="F33" s="18">
        <f>SUM('Pengelolaan Detil 2019'!F106:F111)</f>
        <v>0</v>
      </c>
      <c r="G33" s="18">
        <f>SUM('Pengelolaan Detil 2019'!G106:G111)</f>
        <v>0</v>
      </c>
      <c r="H33" s="18">
        <f t="shared" si="8"/>
        <v>105415200.00000003</v>
      </c>
    </row>
    <row r="34" spans="1:8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SUM('Pengelolaan Detil 2019'!C112:C116)</f>
        <v>0</v>
      </c>
      <c r="D34" s="18">
        <f>SUM('Pengelolaan Detil 2019'!D112:D116)</f>
        <v>79171700.00000003</v>
      </c>
      <c r="E34" s="18">
        <f>SUM('Pengelolaan Detil 2019'!E112:E116)</f>
        <v>0</v>
      </c>
      <c r="F34" s="18">
        <f>SUM('Pengelolaan Detil 2019'!F112:F116)</f>
        <v>0</v>
      </c>
      <c r="G34" s="18">
        <f>SUM('Pengelolaan Detil 2019'!G112:G116)</f>
        <v>0</v>
      </c>
      <c r="H34" s="18">
        <f t="shared" si="8"/>
        <v>79171700.00000003</v>
      </c>
    </row>
    <row r="35" spans="1:8">
      <c r="A35" s="50"/>
      <c r="B35" s="34" t="str">
        <f>'Deskripsi Detil'!B117</f>
        <v>Sub Total B.1.</v>
      </c>
      <c r="C35" s="46">
        <f t="shared" ref="C35:H35" si="9">SUM(C31:C34)</f>
        <v>308479200.00000006</v>
      </c>
      <c r="D35" s="46">
        <f t="shared" si="9"/>
        <v>79171700.00000003</v>
      </c>
      <c r="E35" s="46">
        <f t="shared" si="9"/>
        <v>105415200.00000003</v>
      </c>
      <c r="F35" s="46">
        <f t="shared" si="9"/>
        <v>0</v>
      </c>
      <c r="G35" s="46">
        <f t="shared" si="9"/>
        <v>0</v>
      </c>
      <c r="H35" s="46">
        <f t="shared" si="9"/>
        <v>493066100.00000012</v>
      </c>
    </row>
    <row r="36" spans="1:8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38"/>
      <c r="H36" s="38"/>
    </row>
    <row r="37" spans="1:8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SUM('Pengelolaan Detil 2019'!C119:C123)</f>
        <v>0</v>
      </c>
      <c r="D37" s="18">
        <f>SUM('Pengelolaan Detil 2019'!D119:D123)</f>
        <v>27000000</v>
      </c>
      <c r="E37" s="18">
        <f>SUM('Pengelolaan Detil 2019'!E119:E123)</f>
        <v>27000000</v>
      </c>
      <c r="F37" s="18">
        <f>SUM('Pengelolaan Detil 2019'!F119:F123)</f>
        <v>0</v>
      </c>
      <c r="G37" s="18">
        <f>SUM('Pengelolaan Detil 2019'!G119:G123)</f>
        <v>0</v>
      </c>
      <c r="H37" s="18">
        <f t="shared" ref="H37:H39" si="10">SUM(C37:G37)</f>
        <v>54000000</v>
      </c>
    </row>
    <row r="38" spans="1:8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SUM('Pengelolaan Detil 2019'!C124:C129)</f>
        <v>0</v>
      </c>
      <c r="D38" s="18">
        <f>SUM('Pengelolaan Detil 2019'!D124:D129)</f>
        <v>0</v>
      </c>
      <c r="E38" s="18">
        <f>SUM('Pengelolaan Detil 2019'!E124:E129)</f>
        <v>20000000</v>
      </c>
      <c r="F38" s="18">
        <f>SUM('Pengelolaan Detil 2019'!F124:F129)</f>
        <v>0</v>
      </c>
      <c r="G38" s="18">
        <f>SUM('Pengelolaan Detil 2019'!G124:G129)</f>
        <v>0</v>
      </c>
      <c r="H38" s="18">
        <f t="shared" si="10"/>
        <v>20000000</v>
      </c>
    </row>
    <row r="39" spans="1:8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SUM('Pengelolaan Detil 2019'!C130:C134)</f>
        <v>0</v>
      </c>
      <c r="D39" s="18">
        <f>SUM('Pengelolaan Detil 2019'!D130:D134)</f>
        <v>0</v>
      </c>
      <c r="E39" s="18">
        <f>SUM('Pengelolaan Detil 2019'!E130:E134)</f>
        <v>20000000</v>
      </c>
      <c r="F39" s="18">
        <f>SUM('Pengelolaan Detil 2019'!F130:F134)</f>
        <v>0</v>
      </c>
      <c r="G39" s="18">
        <f>SUM('Pengelolaan Detil 2019'!G130:G134)</f>
        <v>0</v>
      </c>
      <c r="H39" s="18">
        <f t="shared" si="10"/>
        <v>20000000</v>
      </c>
    </row>
    <row r="40" spans="1:8">
      <c r="A40" s="50"/>
      <c r="B40" s="34" t="str">
        <f>'Deskripsi Detil'!B135</f>
        <v>Sub Total B.2.</v>
      </c>
      <c r="C40" s="46">
        <f t="shared" ref="C40:H40" si="11">SUM(C37:C39)</f>
        <v>0</v>
      </c>
      <c r="D40" s="46">
        <f t="shared" si="11"/>
        <v>27000000</v>
      </c>
      <c r="E40" s="46">
        <f t="shared" si="11"/>
        <v>67000000</v>
      </c>
      <c r="F40" s="46">
        <f t="shared" si="11"/>
        <v>0</v>
      </c>
      <c r="G40" s="46">
        <f t="shared" si="11"/>
        <v>0</v>
      </c>
      <c r="H40" s="46">
        <f t="shared" si="11"/>
        <v>94000000</v>
      </c>
    </row>
    <row r="41" spans="1:8">
      <c r="A41" s="23"/>
      <c r="B41" s="20" t="str">
        <f>'Deskripsi Detil'!B136</f>
        <v>Sub Total B.</v>
      </c>
      <c r="C41" s="49">
        <f t="shared" ref="C41:H41" si="12">C35+C40</f>
        <v>308479200.00000006</v>
      </c>
      <c r="D41" s="49">
        <f t="shared" si="12"/>
        <v>106171700.00000003</v>
      </c>
      <c r="E41" s="49">
        <f t="shared" si="12"/>
        <v>172415200.00000003</v>
      </c>
      <c r="F41" s="49">
        <f t="shared" si="12"/>
        <v>0</v>
      </c>
      <c r="G41" s="49">
        <f t="shared" si="12"/>
        <v>0</v>
      </c>
      <c r="H41" s="49">
        <f t="shared" si="12"/>
        <v>587066100.00000012</v>
      </c>
    </row>
    <row r="42" spans="1:8">
      <c r="A42" s="39"/>
      <c r="B42" s="40" t="str">
        <f>'Deskripsi Detil'!B137</f>
        <v>TOTAL</v>
      </c>
      <c r="C42" s="54">
        <f t="shared" ref="C42:H42" si="13">C28+C41</f>
        <v>1110612450.0000002</v>
      </c>
      <c r="D42" s="54">
        <f t="shared" si="13"/>
        <v>663555700</v>
      </c>
      <c r="E42" s="54">
        <f t="shared" si="13"/>
        <v>396053600</v>
      </c>
      <c r="F42" s="54">
        <f t="shared" si="13"/>
        <v>275690400</v>
      </c>
      <c r="G42" s="54">
        <f t="shared" si="13"/>
        <v>1454505250.0000005</v>
      </c>
      <c r="H42" s="54">
        <f t="shared" si="13"/>
        <v>3900417400.0000005</v>
      </c>
    </row>
    <row r="43" spans="1:8">
      <c r="A43" s="26"/>
      <c r="B43" s="21"/>
    </row>
    <row r="44" spans="1:8">
      <c r="A44" s="3"/>
      <c r="B44" s="8"/>
    </row>
    <row r="45" spans="1:8" s="6" customFormat="1">
      <c r="A45" s="1"/>
      <c r="B45" s="7"/>
      <c r="C45" s="13"/>
      <c r="D45" s="13"/>
      <c r="E45" s="13"/>
      <c r="F45" s="13"/>
      <c r="G45" s="13"/>
      <c r="H45" s="13"/>
    </row>
    <row r="46" spans="1:8" s="6" customFormat="1">
      <c r="A46" s="1"/>
      <c r="B46" s="7"/>
      <c r="C46" s="13"/>
      <c r="D46" s="13"/>
      <c r="E46" s="13"/>
      <c r="F46" s="13"/>
      <c r="G46" s="13"/>
      <c r="H46" s="13"/>
    </row>
    <row r="47" spans="1:8" s="6" customFormat="1">
      <c r="A47" s="1"/>
      <c r="B47" s="7"/>
      <c r="C47" s="13"/>
      <c r="D47" s="13"/>
      <c r="E47" s="13"/>
      <c r="F47" s="13"/>
      <c r="G47" s="13"/>
      <c r="H47" s="13"/>
    </row>
    <row r="48" spans="1:8" s="6" customFormat="1">
      <c r="A48" s="1"/>
      <c r="B48" s="7"/>
      <c r="C48" s="13"/>
      <c r="D48" s="13"/>
      <c r="E48" s="13"/>
      <c r="F48" s="13"/>
      <c r="G48" s="13"/>
      <c r="H48" s="13"/>
    </row>
    <row r="49" spans="1:8" s="6" customFormat="1">
      <c r="A49" s="27"/>
      <c r="B49" s="4"/>
      <c r="C49" s="13"/>
      <c r="D49" s="13"/>
      <c r="E49" s="13"/>
      <c r="F49" s="13"/>
      <c r="G49" s="13"/>
      <c r="H49" s="13"/>
    </row>
    <row r="50" spans="1:8" s="6" customFormat="1">
      <c r="A50" s="28"/>
      <c r="B50" s="5"/>
      <c r="C50" s="13"/>
      <c r="D50" s="13"/>
      <c r="E50" s="13"/>
      <c r="F50" s="13"/>
      <c r="G50" s="13"/>
      <c r="H50" s="13"/>
    </row>
    <row r="51" spans="1:8" s="6" customFormat="1">
      <c r="A51" s="1"/>
      <c r="B51" s="7"/>
      <c r="C51" s="14"/>
      <c r="D51" s="14"/>
      <c r="E51" s="14"/>
      <c r="F51" s="14"/>
      <c r="G51" s="14"/>
      <c r="H51" s="14"/>
    </row>
    <row r="52" spans="1:8" s="6" customFormat="1">
      <c r="A52" s="1"/>
      <c r="B52" s="7"/>
      <c r="C52" s="14"/>
      <c r="D52" s="14"/>
      <c r="E52" s="14"/>
      <c r="F52" s="14"/>
      <c r="G52" s="14"/>
      <c r="H52" s="14"/>
    </row>
    <row r="53" spans="1:8" s="6" customFormat="1">
      <c r="A53" s="28"/>
      <c r="B53" s="5"/>
      <c r="C53" s="13"/>
      <c r="D53" s="13"/>
      <c r="E53" s="13"/>
      <c r="F53" s="13"/>
      <c r="G53" s="13"/>
      <c r="H53" s="13"/>
    </row>
    <row r="54" spans="1:8" s="6" customFormat="1">
      <c r="A54" s="28"/>
      <c r="B54" s="5"/>
      <c r="C54" s="13"/>
      <c r="D54" s="13"/>
      <c r="E54" s="13"/>
      <c r="F54" s="13"/>
      <c r="G54" s="13"/>
      <c r="H54" s="13"/>
    </row>
    <row r="55" spans="1:8" s="6" customFormat="1">
      <c r="A55" s="28"/>
      <c r="B55" s="5"/>
      <c r="C55" s="13"/>
      <c r="D55" s="13"/>
      <c r="E55" s="13"/>
      <c r="F55" s="13"/>
      <c r="G55" s="13"/>
      <c r="H55" s="13"/>
    </row>
    <row r="56" spans="1:8" s="6" customFormat="1">
      <c r="A56" s="28"/>
      <c r="B56" s="5"/>
      <c r="C56" s="13"/>
      <c r="D56" s="13"/>
      <c r="E56" s="13"/>
      <c r="F56" s="13"/>
      <c r="G56" s="13"/>
      <c r="H56" s="13"/>
    </row>
    <row r="57" spans="1:8" s="6" customFormat="1">
      <c r="A57" s="28"/>
      <c r="B57" s="5"/>
      <c r="C57" s="13"/>
      <c r="D57" s="13"/>
      <c r="E57" s="13"/>
      <c r="F57" s="13"/>
      <c r="G57" s="13"/>
      <c r="H57" s="13"/>
    </row>
    <row r="59" spans="1:8">
      <c r="C59" s="11"/>
      <c r="D59" s="11"/>
      <c r="E59" s="11"/>
      <c r="F59" s="11"/>
      <c r="G59" s="11"/>
      <c r="H59" s="11"/>
    </row>
    <row r="60" spans="1:8">
      <c r="C60" s="11"/>
      <c r="D60" s="11"/>
      <c r="E60" s="11"/>
      <c r="F60" s="11"/>
      <c r="G60" s="11"/>
      <c r="H60" s="11"/>
    </row>
    <row r="61" spans="1:8" s="45" customFormat="1">
      <c r="A61" s="3"/>
      <c r="B61" s="8"/>
      <c r="C61" s="10"/>
      <c r="D61" s="10"/>
      <c r="E61" s="10"/>
      <c r="F61" s="10"/>
      <c r="G61" s="10"/>
      <c r="H61" s="10"/>
    </row>
    <row r="62" spans="1:8">
      <c r="C62" s="11"/>
      <c r="D62" s="11"/>
      <c r="E62" s="11"/>
      <c r="F62" s="11"/>
      <c r="G62" s="11"/>
      <c r="H62" s="11"/>
    </row>
    <row r="63" spans="1:8">
      <c r="C63" s="11"/>
      <c r="D63" s="11"/>
      <c r="E63" s="11"/>
      <c r="F63" s="11"/>
      <c r="G63" s="11"/>
      <c r="H63" s="11"/>
    </row>
    <row r="66" spans="1:8" s="45" customFormat="1">
      <c r="A66" s="3"/>
      <c r="B66" s="8"/>
      <c r="C66" s="15"/>
      <c r="D66" s="15"/>
      <c r="E66" s="15"/>
      <c r="F66" s="15"/>
      <c r="G66" s="15"/>
      <c r="H66" s="15"/>
    </row>
    <row r="77" spans="1:8">
      <c r="A77" s="28"/>
      <c r="B77" s="5"/>
    </row>
    <row r="78" spans="1:8">
      <c r="A78" s="28"/>
      <c r="B78" s="5"/>
    </row>
    <row r="79" spans="1:8">
      <c r="A79" s="28"/>
      <c r="B79" s="5"/>
    </row>
    <row r="80" spans="1:8">
      <c r="A80" s="28"/>
      <c r="B80" s="5"/>
    </row>
    <row r="81" spans="1:2">
      <c r="A81" s="28"/>
      <c r="B81" s="5"/>
    </row>
    <row r="83" spans="1:2">
      <c r="A83" s="29"/>
      <c r="B83" s="22"/>
    </row>
    <row r="84" spans="1:2">
      <c r="A84" s="28"/>
      <c r="B84" s="5"/>
    </row>
    <row r="85" spans="1:2">
      <c r="A85" s="28"/>
      <c r="B85" s="5"/>
    </row>
    <row r="86" spans="1:2">
      <c r="A86" s="28"/>
      <c r="B86" s="5"/>
    </row>
    <row r="87" spans="1:2">
      <c r="A87" s="28"/>
      <c r="B87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182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9" width="17.77734375" style="42" customWidth="1"/>
    <col min="10" max="16384" width="8.88671875" style="42"/>
  </cols>
  <sheetData>
    <row r="1" spans="1:9">
      <c r="A1" s="30" t="s">
        <v>257</v>
      </c>
      <c r="D1" s="9"/>
      <c r="E1" s="9"/>
      <c r="F1" s="9"/>
      <c r="G1" s="9"/>
      <c r="H1" s="9"/>
    </row>
    <row r="2" spans="1:9">
      <c r="A2" s="30" t="s">
        <v>2</v>
      </c>
      <c r="D2" s="10"/>
      <c r="E2" s="10"/>
      <c r="F2" s="10"/>
      <c r="G2" s="10"/>
      <c r="H2" s="10">
        <f>'Pengelolaan Detil'!G4</f>
        <v>3900417400.0000005</v>
      </c>
    </row>
    <row r="3" spans="1:9">
      <c r="A3" s="30">
        <v>2019</v>
      </c>
      <c r="D3" s="9"/>
      <c r="E3" s="9"/>
      <c r="F3" s="9"/>
      <c r="G3" s="9"/>
      <c r="H3" s="9">
        <f>SUM(C4:G4)</f>
        <v>3900417400.0000005</v>
      </c>
    </row>
    <row r="4" spans="1:9">
      <c r="A4" s="3"/>
      <c r="B4" s="8"/>
      <c r="C4" s="9">
        <f>C137</f>
        <v>1110612450.0000002</v>
      </c>
      <c r="D4" s="9">
        <f t="shared" ref="D4:I4" si="0">D137</f>
        <v>663555700</v>
      </c>
      <c r="E4" s="9">
        <f t="shared" si="0"/>
        <v>396053600</v>
      </c>
      <c r="F4" s="9">
        <f t="shared" si="0"/>
        <v>275690400</v>
      </c>
      <c r="G4" s="9">
        <f t="shared" si="0"/>
        <v>1454505250.0000005</v>
      </c>
      <c r="H4" s="9">
        <f t="shared" si="0"/>
        <v>3900417400.0000005</v>
      </c>
      <c r="I4" s="9">
        <f t="shared" si="0"/>
        <v>0</v>
      </c>
    </row>
    <row r="5" spans="1:9" s="43" customFormat="1">
      <c r="A5" s="117" t="s">
        <v>8</v>
      </c>
      <c r="B5" s="117" t="s">
        <v>3</v>
      </c>
      <c r="C5" s="118" t="s">
        <v>268</v>
      </c>
      <c r="D5" s="118"/>
      <c r="E5" s="118"/>
      <c r="F5" s="118"/>
      <c r="G5" s="118"/>
      <c r="H5" s="118"/>
    </row>
    <row r="6" spans="1:9" s="44" customFormat="1" ht="26.4">
      <c r="A6" s="117"/>
      <c r="B6" s="117"/>
      <c r="C6" s="51" t="s">
        <v>4</v>
      </c>
      <c r="D6" s="51" t="s">
        <v>7</v>
      </c>
      <c r="E6" s="51" t="s">
        <v>5</v>
      </c>
      <c r="F6" s="51" t="s">
        <v>6</v>
      </c>
      <c r="G6" s="51" t="s">
        <v>256</v>
      </c>
      <c r="H6" s="51" t="s">
        <v>1</v>
      </c>
    </row>
    <row r="7" spans="1:9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9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9" s="45" customFormat="1">
      <c r="A9" s="24" t="str">
        <f>'Deskripsi Detil'!A9</f>
        <v>A.1.1</v>
      </c>
      <c r="B9" s="19" t="str">
        <f>'Deskripsi Detil'!B9</f>
        <v>Pemantapan status kawasan</v>
      </c>
      <c r="C9" s="18"/>
      <c r="D9" s="18"/>
      <c r="E9" s="18"/>
      <c r="F9" s="18"/>
      <c r="G9" s="18"/>
      <c r="H9" s="65"/>
      <c r="I9" s="59">
        <f>H9-'Pengelolaan Detil'!G9</f>
        <v>0</v>
      </c>
    </row>
    <row r="10" spans="1:9">
      <c r="A10" s="25" t="str">
        <f>'Deskripsi Detil'!A10</f>
        <v>A.1.1.1</v>
      </c>
      <c r="B10" s="31" t="str">
        <f>'Deskripsi Detil'!B10</f>
        <v>Biaya audiensi, dialog dan pertemuan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5">
        <f>SUM(C10:G10)</f>
        <v>0</v>
      </c>
      <c r="I10" s="59">
        <f>H10-'Pengelolaan Detil'!G10</f>
        <v>0</v>
      </c>
    </row>
    <row r="11" spans="1:9" ht="26.4">
      <c r="A11" s="25" t="str">
        <f>'Deskripsi Detil'!A11</f>
        <v>A.1.1.2</v>
      </c>
      <c r="B11" s="31" t="str">
        <f>'Deskripsi Detil'!B11</f>
        <v>Biaya pemetaan tata batas dan pemeriksaan lapangan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65">
        <f t="shared" ref="H11:H13" si="1">SUM(C11:G11)</f>
        <v>0</v>
      </c>
      <c r="I11" s="59">
        <f>H11-'Pengelolaan Detil'!G11</f>
        <v>0</v>
      </c>
    </row>
    <row r="12" spans="1:9" ht="39.6">
      <c r="A12" s="25" t="str">
        <f>'Deskripsi Detil'!A12</f>
        <v>A.1.1.3</v>
      </c>
      <c r="B12" s="31" t="str">
        <f>'Deskripsi Detil'!B12</f>
        <v>Biaya penyiapan data, kajian, penyusunan naskah akademis dan rancangan peraturan daerah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5">
        <f t="shared" si="1"/>
        <v>0</v>
      </c>
      <c r="I12" s="59">
        <f>H12-'Pengelolaan Detil'!G12</f>
        <v>0</v>
      </c>
    </row>
    <row r="13" spans="1:9">
      <c r="A13" s="25" t="str">
        <f>'Deskripsi Detil'!A13</f>
        <v>A.1.1.4</v>
      </c>
      <c r="B13" s="31" t="str">
        <f>'Deskripsi Detil'!B13</f>
        <v>Biaya pemantapan kawasan lain-lain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65">
        <f t="shared" si="1"/>
        <v>0</v>
      </c>
      <c r="I13" s="59">
        <f>H13-'Pengelolaan Detil'!G13</f>
        <v>0</v>
      </c>
    </row>
    <row r="14" spans="1:9" s="45" customFormat="1">
      <c r="A14" s="24" t="str">
        <f>'Deskripsi Detil'!A14</f>
        <v>A.1.2</v>
      </c>
      <c r="B14" s="19" t="str">
        <f>'Deskripsi Detil'!B14</f>
        <v>Pengamanan dan pemantauan kawasan</v>
      </c>
      <c r="C14" s="18"/>
      <c r="D14" s="18"/>
      <c r="E14" s="18"/>
      <c r="F14" s="18"/>
      <c r="G14" s="18"/>
      <c r="H14" s="65"/>
      <c r="I14" s="59">
        <f>H14-'Pengelolaan Detil'!G14</f>
        <v>0</v>
      </c>
    </row>
    <row r="15" spans="1:9">
      <c r="A15" s="25" t="str">
        <f>'Deskripsi Detil'!A15</f>
        <v>A.1.2.1</v>
      </c>
      <c r="B15" s="31" t="str">
        <f>'Deskripsi Detil'!B15</f>
        <v>Biaya gaji staf Unit Pelaksana</v>
      </c>
      <c r="C15" s="18">
        <f>'Pengelolaan Detil'!G15/2</f>
        <v>73205000.00000003</v>
      </c>
      <c r="D15" s="18">
        <v>0</v>
      </c>
      <c r="E15" s="18">
        <v>0</v>
      </c>
      <c r="F15" s="18">
        <v>0</v>
      </c>
      <c r="G15" s="18">
        <f>'Pengelolaan Detil'!G15/2</f>
        <v>73205000.00000003</v>
      </c>
      <c r="H15" s="65">
        <f t="shared" ref="H15:H22" si="2">SUM(C15:G15)</f>
        <v>146410000.00000006</v>
      </c>
      <c r="I15" s="59">
        <f>H15-'Pengelolaan Detil'!G15</f>
        <v>0</v>
      </c>
    </row>
    <row r="16" spans="1:9">
      <c r="A16" s="25" t="str">
        <f>'Deskripsi Detil'!A16</f>
        <v>A.1.2.2</v>
      </c>
      <c r="B16" s="31" t="str">
        <f>'Deskripsi Detil'!B16</f>
        <v>Biaya gaji dan tunjangan tim pengaman</v>
      </c>
      <c r="C16" s="18">
        <f>'Pengelolaan Detil'!G16/2</f>
        <v>490473500.00000018</v>
      </c>
      <c r="D16" s="18">
        <v>0</v>
      </c>
      <c r="E16" s="18">
        <v>0</v>
      </c>
      <c r="F16" s="18">
        <v>200000000</v>
      </c>
      <c r="G16" s="18">
        <f>'Pengelolaan Detil'!G16/2-200000000</f>
        <v>290473500.00000018</v>
      </c>
      <c r="H16" s="65">
        <f t="shared" si="2"/>
        <v>980947000.00000048</v>
      </c>
      <c r="I16" s="59">
        <f>H16-'Pengelolaan Detil'!G16</f>
        <v>0</v>
      </c>
    </row>
    <row r="17" spans="1:9">
      <c r="A17" s="25" t="str">
        <f>'Deskripsi Detil'!A17</f>
        <v>A.1.2.3</v>
      </c>
      <c r="B17" s="31" t="str">
        <f>'Deskripsi Detil'!B17</f>
        <v>Biaya logistik</v>
      </c>
      <c r="C17" s="18">
        <f>'Pengelolaan Detil'!G17/2</f>
        <v>87846000.000000045</v>
      </c>
      <c r="D17" s="18">
        <v>0</v>
      </c>
      <c r="E17" s="18">
        <v>0</v>
      </c>
      <c r="F17" s="18">
        <v>0</v>
      </c>
      <c r="G17" s="18">
        <f>'Pengelolaan Detil'!G17/2</f>
        <v>87846000.000000045</v>
      </c>
      <c r="H17" s="65">
        <f t="shared" si="2"/>
        <v>175692000.00000009</v>
      </c>
      <c r="I17" s="59">
        <f>H17-'Pengelolaan Detil'!G17</f>
        <v>0</v>
      </c>
    </row>
    <row r="18" spans="1:9" ht="26.4">
      <c r="A18" s="25" t="str">
        <f>'Deskripsi Detil'!A18</f>
        <v>A.1.2.4</v>
      </c>
      <c r="B18" s="31" t="str">
        <f>'Deskripsi Detil'!B18</f>
        <v xml:space="preserve">Biaya kendaraan, perawatan dan transportasi </v>
      </c>
      <c r="C18" s="18">
        <f>'Pengelolaan Detil'!G18/2</f>
        <v>47583250.000000007</v>
      </c>
      <c r="D18" s="18">
        <v>0</v>
      </c>
      <c r="E18" s="18">
        <v>0</v>
      </c>
      <c r="F18" s="18">
        <v>0</v>
      </c>
      <c r="G18" s="18">
        <f>'Pengelolaan Detil'!G18/2</f>
        <v>47583250.000000007</v>
      </c>
      <c r="H18" s="65">
        <f t="shared" si="2"/>
        <v>95166500.000000015</v>
      </c>
      <c r="I18" s="59">
        <f>H18-'Pengelolaan Detil'!G18</f>
        <v>0</v>
      </c>
    </row>
    <row r="19" spans="1:9">
      <c r="A19" s="25" t="str">
        <f>'Deskripsi Detil'!A19</f>
        <v>A.1.2.5</v>
      </c>
      <c r="B19" s="31" t="str">
        <f>'Deskripsi Detil'!B19</f>
        <v>Biaya komunikasi</v>
      </c>
      <c r="C19" s="18">
        <f>'Pengelolaan Detil'!G19/2</f>
        <v>10980750.000000006</v>
      </c>
      <c r="D19" s="18">
        <v>0</v>
      </c>
      <c r="E19" s="18">
        <v>0</v>
      </c>
      <c r="F19" s="18">
        <v>0</v>
      </c>
      <c r="G19" s="18">
        <f>'Pengelolaan Detil'!G19/2</f>
        <v>10980750.000000006</v>
      </c>
      <c r="H19" s="65">
        <f t="shared" si="2"/>
        <v>21961500.000000011</v>
      </c>
      <c r="I19" s="59">
        <f>H19-'Pengelolaan Detil'!G19</f>
        <v>0</v>
      </c>
    </row>
    <row r="20" spans="1:9">
      <c r="A20" s="25" t="str">
        <f>'Deskripsi Detil'!A20</f>
        <v>A.1.2.6</v>
      </c>
      <c r="B20" s="31" t="str">
        <f>'Deskripsi Detil'!B20</f>
        <v>Biaya perlengkapan</v>
      </c>
      <c r="C20" s="18">
        <f>'Pengelolaan Detil'!G20/2</f>
        <v>36602500.000000015</v>
      </c>
      <c r="D20" s="18">
        <v>0</v>
      </c>
      <c r="E20" s="18">
        <v>0</v>
      </c>
      <c r="F20" s="18">
        <v>0</v>
      </c>
      <c r="G20" s="18">
        <f>'Pengelolaan Detil'!G20/2</f>
        <v>36602500.000000015</v>
      </c>
      <c r="H20" s="65">
        <f t="shared" si="2"/>
        <v>73205000.00000003</v>
      </c>
      <c r="I20" s="59">
        <f>H20-'Pengelolaan Detil'!G20</f>
        <v>0</v>
      </c>
    </row>
    <row r="21" spans="1:9">
      <c r="A21" s="25" t="str">
        <f>'Deskripsi Detil'!A21</f>
        <v>A.1.2.7</v>
      </c>
      <c r="B21" s="31" t="str">
        <f>'Deskripsi Detil'!B21</f>
        <v xml:space="preserve">Biaya operasional kantor lapangan </v>
      </c>
      <c r="C21" s="18">
        <f>'Pengelolaan Detil'!G21/2</f>
        <v>10980750.000000006</v>
      </c>
      <c r="D21" s="18">
        <v>0</v>
      </c>
      <c r="E21" s="18">
        <v>0</v>
      </c>
      <c r="F21" s="18">
        <v>0</v>
      </c>
      <c r="G21" s="18">
        <f>'Pengelolaan Detil'!G21/2</f>
        <v>10980750.000000006</v>
      </c>
      <c r="H21" s="65">
        <f t="shared" si="2"/>
        <v>21961500.000000011</v>
      </c>
      <c r="I21" s="59">
        <f>H21-'Pengelolaan Detil'!G21</f>
        <v>0</v>
      </c>
    </row>
    <row r="22" spans="1:9" ht="26.4">
      <c r="A22" s="25" t="str">
        <f>'Deskripsi Detil'!A22</f>
        <v>A.1.2.9</v>
      </c>
      <c r="B22" s="31" t="str">
        <f>'Deskripsi Detil'!B22</f>
        <v>Biaya pengamanan dan pemantauan lain-lain</v>
      </c>
      <c r="C22" s="18">
        <f>'Pengelolaan Detil'!G22/2</f>
        <v>21961500.000000011</v>
      </c>
      <c r="D22" s="18">
        <v>0</v>
      </c>
      <c r="E22" s="18">
        <v>0</v>
      </c>
      <c r="F22" s="18">
        <v>0</v>
      </c>
      <c r="G22" s="18">
        <f>'Pengelolaan Detil'!G22/2</f>
        <v>21961500.000000011</v>
      </c>
      <c r="H22" s="65">
        <f t="shared" si="2"/>
        <v>43923000.000000022</v>
      </c>
      <c r="I22" s="59">
        <f>H22-'Pengelolaan Detil'!G22</f>
        <v>0</v>
      </c>
    </row>
    <row r="23" spans="1:9" s="45" customFormat="1">
      <c r="A23" s="24" t="str">
        <f>'Deskripsi Detil'!A23</f>
        <v>A.1.3</v>
      </c>
      <c r="B23" s="19" t="str">
        <f>'Deskripsi Detil'!B23</f>
        <v>Sosialisasi dan kampanye</v>
      </c>
      <c r="C23" s="18"/>
      <c r="D23" s="18"/>
      <c r="E23" s="18"/>
      <c r="F23" s="18"/>
      <c r="G23" s="18"/>
      <c r="H23" s="65"/>
      <c r="I23" s="59">
        <f>H23-'Pengelolaan Detil'!G23</f>
        <v>0</v>
      </c>
    </row>
    <row r="24" spans="1:9">
      <c r="A24" s="47" t="str">
        <f>'Deskripsi Detil'!A24</f>
        <v>A.1.3.1</v>
      </c>
      <c r="B24" s="48" t="str">
        <f>'Deskripsi Detil'!B24</f>
        <v>Biaya komunikasi dan pertemuan</v>
      </c>
      <c r="C24" s="18">
        <f>'Pengelolaan Detil'!G24/2</f>
        <v>6250000</v>
      </c>
      <c r="D24" s="18">
        <v>0</v>
      </c>
      <c r="E24" s="18">
        <f>'Pengelolaan Detil'!G24/2</f>
        <v>6250000</v>
      </c>
      <c r="F24" s="18">
        <v>0</v>
      </c>
      <c r="G24" s="18">
        <v>0</v>
      </c>
      <c r="H24" s="65">
        <f t="shared" ref="H24:H27" si="3">SUM(C24:G24)</f>
        <v>12500000</v>
      </c>
      <c r="I24" s="59">
        <f>H24-'Pengelolaan Detil'!G24</f>
        <v>0</v>
      </c>
    </row>
    <row r="25" spans="1:9" ht="26.4">
      <c r="A25" s="47" t="str">
        <f>'Deskripsi Detil'!A25</f>
        <v>A.1.3.2</v>
      </c>
      <c r="B25" s="48" t="str">
        <f>'Deskripsi Detil'!B25</f>
        <v>Biaya penyusunan paket sosialisasi dan kampanye</v>
      </c>
      <c r="C25" s="18">
        <f>'Pengelolaan Detil'!G25/2</f>
        <v>6250000</v>
      </c>
      <c r="D25" s="18">
        <v>0</v>
      </c>
      <c r="E25" s="18">
        <f>'Pengelolaan Detil'!G25/2</f>
        <v>6250000</v>
      </c>
      <c r="F25" s="18">
        <v>0</v>
      </c>
      <c r="G25" s="18">
        <v>0</v>
      </c>
      <c r="H25" s="65">
        <f t="shared" si="3"/>
        <v>12500000</v>
      </c>
      <c r="I25" s="59">
        <f>H25-'Pengelolaan Detil'!G25</f>
        <v>0</v>
      </c>
    </row>
    <row r="26" spans="1:9">
      <c r="A26" s="47" t="str">
        <f>'Deskripsi Detil'!A26</f>
        <v>A.1.3.3</v>
      </c>
      <c r="B26" s="48" t="str">
        <f>'Deskripsi Detil'!B26</f>
        <v>Biaya kunjungan</v>
      </c>
      <c r="C26" s="18">
        <f>'Pengelolaan Detil'!G26/2</f>
        <v>7500000</v>
      </c>
      <c r="D26" s="18">
        <v>0</v>
      </c>
      <c r="E26" s="18">
        <f>'Pengelolaan Detil'!G26/2</f>
        <v>7500000</v>
      </c>
      <c r="F26" s="18">
        <v>0</v>
      </c>
      <c r="G26" s="18">
        <v>0</v>
      </c>
      <c r="H26" s="65">
        <f t="shared" si="3"/>
        <v>15000000</v>
      </c>
      <c r="I26" s="59">
        <f>H26-'Pengelolaan Detil'!G26</f>
        <v>0</v>
      </c>
    </row>
    <row r="27" spans="1:9">
      <c r="A27" s="47" t="str">
        <f>'Deskripsi Detil'!A27</f>
        <v>A.1.3.4</v>
      </c>
      <c r="B27" s="48" t="str">
        <f>'Deskripsi Detil'!B27</f>
        <v>Biaya sosialisasi dan kmapanye lainnya</v>
      </c>
      <c r="C27" s="18">
        <f>'Pengelolaan Detil'!G27/2</f>
        <v>2500000</v>
      </c>
      <c r="D27" s="18">
        <v>0</v>
      </c>
      <c r="E27" s="18">
        <f>'Pengelolaan Detil'!G27/2</f>
        <v>2500000</v>
      </c>
      <c r="F27" s="18">
        <v>0</v>
      </c>
      <c r="G27" s="18">
        <v>0</v>
      </c>
      <c r="H27" s="65">
        <f t="shared" si="3"/>
        <v>5000000</v>
      </c>
      <c r="I27" s="59">
        <f>H27-'Pengelolaan Detil'!G27</f>
        <v>0</v>
      </c>
    </row>
    <row r="28" spans="1:9" s="45" customFormat="1">
      <c r="A28" s="24" t="str">
        <f>'Deskripsi Detil'!A28</f>
        <v>A.1.4</v>
      </c>
      <c r="B28" s="19" t="str">
        <f>'Deskripsi Detil'!B28</f>
        <v>Pembangunan infrastruktur utama</v>
      </c>
      <c r="C28" s="18"/>
      <c r="D28" s="18"/>
      <c r="E28" s="18"/>
      <c r="F28" s="18"/>
      <c r="G28" s="18"/>
      <c r="H28" s="65"/>
      <c r="I28" s="59">
        <f>H28-'Pengelolaan Detil'!G28</f>
        <v>0</v>
      </c>
    </row>
    <row r="29" spans="1:9">
      <c r="A29" s="25" t="str">
        <f>'Deskripsi Detil'!A29</f>
        <v>A.1.4.1</v>
      </c>
      <c r="B29" s="31" t="str">
        <f>'Deskripsi Detil'!B29</f>
        <v>Jalan</v>
      </c>
      <c r="C29" s="18">
        <v>0</v>
      </c>
      <c r="D29" s="18">
        <f>'Pengelolaan Detil'!G29</f>
        <v>60000000</v>
      </c>
      <c r="E29" s="18">
        <v>0</v>
      </c>
      <c r="F29" s="18">
        <v>0</v>
      </c>
      <c r="G29" s="18">
        <v>0</v>
      </c>
      <c r="H29" s="65">
        <f t="shared" ref="H29:H35" si="4">SUM(C29:G29)</f>
        <v>60000000</v>
      </c>
      <c r="I29" s="59">
        <f>H29-'Pengelolaan Detil'!G29</f>
        <v>0</v>
      </c>
    </row>
    <row r="30" spans="1:9">
      <c r="A30" s="25" t="str">
        <f>'Deskripsi Detil'!A30</f>
        <v>A.1.4.2</v>
      </c>
      <c r="B30" s="31" t="str">
        <f>'Deskripsi Detil'!B30</f>
        <v>Patung dan pos portal</v>
      </c>
      <c r="C30" s="18">
        <v>0</v>
      </c>
      <c r="D30" s="18">
        <f>'Pengelolaan Detil'!G30</f>
        <v>10000000</v>
      </c>
      <c r="E30" s="18">
        <v>0</v>
      </c>
      <c r="F30" s="18">
        <v>0</v>
      </c>
      <c r="G30" s="18">
        <v>0</v>
      </c>
      <c r="H30" s="65">
        <f t="shared" si="4"/>
        <v>10000000</v>
      </c>
      <c r="I30" s="59">
        <f>H30-'Pengelolaan Detil'!G30</f>
        <v>0</v>
      </c>
    </row>
    <row r="31" spans="1:9">
      <c r="A31" s="25" t="str">
        <f>'Deskripsi Detil'!A31</f>
        <v>A.1.4.3</v>
      </c>
      <c r="B31" s="31" t="str">
        <f>'Deskripsi Detil'!B31</f>
        <v>Pusat koordinasi lapangan</v>
      </c>
      <c r="C31" s="18">
        <v>0</v>
      </c>
      <c r="D31" s="18">
        <f>'Pengelolaan Detil'!G31</f>
        <v>12000000</v>
      </c>
      <c r="E31" s="18">
        <v>0</v>
      </c>
      <c r="F31" s="18">
        <v>0</v>
      </c>
      <c r="G31" s="18">
        <v>0</v>
      </c>
      <c r="H31" s="65">
        <f t="shared" si="4"/>
        <v>12000000</v>
      </c>
      <c r="I31" s="59">
        <f>H31-'Pengelolaan Detil'!G31</f>
        <v>0</v>
      </c>
    </row>
    <row r="32" spans="1:9">
      <c r="A32" s="25" t="str">
        <f>'Deskripsi Detil'!A32</f>
        <v>A.1.4.4</v>
      </c>
      <c r="B32" s="31" t="str">
        <f>'Deskripsi Detil'!B32</f>
        <v>Jungle kabin</v>
      </c>
      <c r="C32" s="18">
        <v>0</v>
      </c>
      <c r="D32" s="18">
        <f>'Pengelolaan Detil'!G32</f>
        <v>30000000</v>
      </c>
      <c r="E32" s="18">
        <v>0</v>
      </c>
      <c r="F32" s="18">
        <v>0</v>
      </c>
      <c r="G32" s="18">
        <v>0</v>
      </c>
      <c r="H32" s="65">
        <f t="shared" si="4"/>
        <v>30000000</v>
      </c>
      <c r="I32" s="59">
        <f>H32-'Pengelolaan Detil'!G32</f>
        <v>0</v>
      </c>
    </row>
    <row r="33" spans="1:9">
      <c r="A33" s="25" t="str">
        <f>'Deskripsi Detil'!A33</f>
        <v>A.1.4.5</v>
      </c>
      <c r="B33" s="31" t="str">
        <f>'Deskripsi Detil'!B33</f>
        <v>Papan penunjuk kawasan wisata</v>
      </c>
      <c r="C33" s="18">
        <v>0</v>
      </c>
      <c r="D33" s="18">
        <f>'Pengelolaan Detil'!G33</f>
        <v>15000000</v>
      </c>
      <c r="E33" s="18">
        <v>0</v>
      </c>
      <c r="F33" s="18">
        <v>0</v>
      </c>
      <c r="G33" s="18">
        <v>0</v>
      </c>
      <c r="H33" s="65">
        <f t="shared" si="4"/>
        <v>15000000</v>
      </c>
      <c r="I33" s="59">
        <f>H33-'Pengelolaan Detil'!G33</f>
        <v>0</v>
      </c>
    </row>
    <row r="34" spans="1:9">
      <c r="A34" s="25" t="str">
        <f>'Deskripsi Detil'!A34</f>
        <v>A.1.4.6</v>
      </c>
      <c r="B34" s="31" t="str">
        <f>'Deskripsi Detil'!B34</f>
        <v>Infrastruktur dasar lainnya</v>
      </c>
      <c r="C34" s="18">
        <v>0</v>
      </c>
      <c r="D34" s="18">
        <f>'Pengelolaan Detil'!G34</f>
        <v>100000000</v>
      </c>
      <c r="E34" s="18">
        <v>0</v>
      </c>
      <c r="F34" s="18">
        <v>0</v>
      </c>
      <c r="G34" s="18">
        <v>0</v>
      </c>
      <c r="H34" s="65">
        <f t="shared" si="4"/>
        <v>100000000</v>
      </c>
      <c r="I34" s="59">
        <f>H34-'Pengelolaan Detil'!G34</f>
        <v>0</v>
      </c>
    </row>
    <row r="35" spans="1:9">
      <c r="A35" s="47" t="str">
        <f>'Deskripsi Detil'!A35</f>
        <v>A.1.4.7</v>
      </c>
      <c r="B35" s="48" t="str">
        <f>'Deskripsi Detil'!B35</f>
        <v>Biaya perawatan infrastruktur utama</v>
      </c>
      <c r="C35" s="18">
        <v>0</v>
      </c>
      <c r="D35" s="18">
        <f>'Pengelolaan Detil'!G35</f>
        <v>50000000</v>
      </c>
      <c r="E35" s="18">
        <v>0</v>
      </c>
      <c r="F35" s="18">
        <v>0</v>
      </c>
      <c r="G35" s="18">
        <v>0</v>
      </c>
      <c r="H35" s="65">
        <f t="shared" si="4"/>
        <v>50000000</v>
      </c>
      <c r="I35" s="59">
        <f>H35-'Pengelolaan Detil'!G35</f>
        <v>0</v>
      </c>
    </row>
    <row r="36" spans="1:9">
      <c r="A36" s="50"/>
      <c r="B36" s="34" t="str">
        <f>'Deskripsi Detil'!B36</f>
        <v>Sub Total A.1.</v>
      </c>
      <c r="C36" s="46">
        <f>SUM(C9:C35)</f>
        <v>802133250.00000024</v>
      </c>
      <c r="D36" s="46">
        <f t="shared" ref="D36:H36" si="5">SUM(D9:D35)</f>
        <v>277000000</v>
      </c>
      <c r="E36" s="46">
        <f t="shared" si="5"/>
        <v>22500000</v>
      </c>
      <c r="F36" s="46">
        <f t="shared" si="5"/>
        <v>200000000</v>
      </c>
      <c r="G36" s="46">
        <f t="shared" si="5"/>
        <v>579633250.00000036</v>
      </c>
      <c r="H36" s="46">
        <f t="shared" si="5"/>
        <v>1881266500.0000005</v>
      </c>
      <c r="I36" s="59">
        <f>H36-'Pengelolaan Detil'!G36</f>
        <v>0</v>
      </c>
    </row>
    <row r="37" spans="1:9" ht="26.4">
      <c r="A37" s="36" t="str">
        <f>'Deskripsi Detil'!A37</f>
        <v>A.2.</v>
      </c>
      <c r="B37" s="37" t="str">
        <f>'Deskripsi Detil'!B37</f>
        <v>Pelestarian Peran dan Fungsi Kawasan Hutan Lindung</v>
      </c>
      <c r="C37" s="38"/>
      <c r="D37" s="38"/>
      <c r="E37" s="38"/>
      <c r="F37" s="38"/>
      <c r="G37" s="38"/>
      <c r="H37" s="64"/>
      <c r="I37" s="59">
        <f>H37-'Pengelolaan Detil'!G37</f>
        <v>0</v>
      </c>
    </row>
    <row r="38" spans="1:9" s="45" customFormat="1">
      <c r="A38" s="24" t="str">
        <f>'Deskripsi Detil'!A38</f>
        <v>A.2.1</v>
      </c>
      <c r="B38" s="19" t="str">
        <f>'Deskripsi Detil'!B38</f>
        <v xml:space="preserve">Pemetaan dan penataan fungsi kawasan </v>
      </c>
      <c r="C38" s="18"/>
      <c r="D38" s="18"/>
      <c r="E38" s="18"/>
      <c r="F38" s="18"/>
      <c r="G38" s="18"/>
      <c r="H38" s="65"/>
      <c r="I38" s="59">
        <f>H38-'Pengelolaan Detil'!G38</f>
        <v>0</v>
      </c>
    </row>
    <row r="39" spans="1:9">
      <c r="A39" s="25" t="str">
        <f>'Deskripsi Detil'!A39</f>
        <v>A.2.1.1</v>
      </c>
      <c r="B39" s="31" t="str">
        <f>'Deskripsi Detil'!B39</f>
        <v>Biaya persiapan</v>
      </c>
      <c r="C39" s="18">
        <v>0</v>
      </c>
      <c r="D39" s="18">
        <v>0</v>
      </c>
      <c r="E39" s="18">
        <v>0</v>
      </c>
      <c r="F39" s="18">
        <v>0</v>
      </c>
      <c r="G39" s="18">
        <f>'Pengelolaan Detil'!G39</f>
        <v>0</v>
      </c>
      <c r="H39" s="65">
        <f t="shared" ref="H39:H40" si="6">SUM(C39:G39)</f>
        <v>0</v>
      </c>
      <c r="I39" s="59">
        <f>H39-'Pengelolaan Detil'!G39</f>
        <v>0</v>
      </c>
    </row>
    <row r="40" spans="1:9">
      <c r="A40" s="25" t="str">
        <f>'Deskripsi Detil'!A40</f>
        <v>A.2.1.2</v>
      </c>
      <c r="B40" s="31" t="str">
        <f>'Deskripsi Detil'!B40</f>
        <v>Biaya pemetaan fungsi kawasan</v>
      </c>
      <c r="C40" s="18">
        <v>0</v>
      </c>
      <c r="D40" s="18">
        <v>0</v>
      </c>
      <c r="E40" s="18">
        <v>0</v>
      </c>
      <c r="F40" s="18">
        <v>0</v>
      </c>
      <c r="G40" s="18">
        <f>'Pengelolaan Detil'!G40</f>
        <v>0</v>
      </c>
      <c r="H40" s="65">
        <f t="shared" si="6"/>
        <v>0</v>
      </c>
      <c r="I40" s="59">
        <f>H40-'Pengelolaan Detil'!G40</f>
        <v>0</v>
      </c>
    </row>
    <row r="41" spans="1:9" s="45" customFormat="1" ht="26.4">
      <c r="A41" s="24" t="str">
        <f>'Deskripsi Detil'!A41</f>
        <v>A.2.2</v>
      </c>
      <c r="B41" s="19" t="str">
        <f>'Deskripsi Detil'!B41</f>
        <v xml:space="preserve">Identifikasi potensi dan penetapan kawasan/zonasi pemanfaatan </v>
      </c>
      <c r="C41" s="18"/>
      <c r="D41" s="18"/>
      <c r="E41" s="18"/>
      <c r="F41" s="18"/>
      <c r="G41" s="18"/>
      <c r="H41" s="65"/>
      <c r="I41" s="59">
        <f>H41-'Pengelolaan Detil'!G41</f>
        <v>0</v>
      </c>
    </row>
    <row r="42" spans="1:9">
      <c r="A42" s="25" t="str">
        <f>'Deskripsi Detil'!A42</f>
        <v>A.2.2.1</v>
      </c>
      <c r="B42" s="31" t="str">
        <f>'Deskripsi Detil'!B42</f>
        <v>Biaya kajian potensi dan studi kelayakan</v>
      </c>
      <c r="C42" s="18">
        <v>0</v>
      </c>
      <c r="D42" s="18">
        <v>0</v>
      </c>
      <c r="E42" s="18">
        <f>'Pengelolaan Detil'!G42</f>
        <v>0</v>
      </c>
      <c r="F42" s="18">
        <v>0</v>
      </c>
      <c r="G42" s="18">
        <v>0</v>
      </c>
      <c r="H42" s="65">
        <f t="shared" ref="H42:H44" si="7">SUM(C42:G42)</f>
        <v>0</v>
      </c>
      <c r="I42" s="59">
        <f>H42-'Pengelolaan Detil'!G42</f>
        <v>0</v>
      </c>
    </row>
    <row r="43" spans="1:9" ht="26.4">
      <c r="A43" s="25" t="str">
        <f>'Deskripsi Detil'!A43</f>
        <v>A.2.2.2</v>
      </c>
      <c r="B43" s="31" t="str">
        <f>'Deskripsi Detil'!B43</f>
        <v>Biaya pengembangan konsep tata kelola per fungsi kawasan</v>
      </c>
      <c r="C43" s="18">
        <v>0</v>
      </c>
      <c r="D43" s="18">
        <v>0</v>
      </c>
      <c r="E43" s="18">
        <f>'Pengelolaan Detil'!G43</f>
        <v>0</v>
      </c>
      <c r="F43" s="18">
        <v>0</v>
      </c>
      <c r="G43" s="18">
        <v>0</v>
      </c>
      <c r="H43" s="65">
        <f t="shared" si="7"/>
        <v>0</v>
      </c>
      <c r="I43" s="59">
        <f>H43-'Pengelolaan Detil'!G43</f>
        <v>0</v>
      </c>
    </row>
    <row r="44" spans="1:9" ht="26.4">
      <c r="A44" s="25" t="str">
        <f>'Deskripsi Detil'!A44</f>
        <v>A.2.2.3</v>
      </c>
      <c r="B44" s="31" t="str">
        <f>'Deskripsi Detil'!B44</f>
        <v>Biaya pertemuan dan biaya penetapan zonasi lainnya</v>
      </c>
      <c r="C44" s="18">
        <v>0</v>
      </c>
      <c r="D44" s="18">
        <v>0</v>
      </c>
      <c r="E44" s="18">
        <f>'Pengelolaan Detil'!G44</f>
        <v>0</v>
      </c>
      <c r="F44" s="18">
        <v>0</v>
      </c>
      <c r="G44" s="18">
        <v>0</v>
      </c>
      <c r="H44" s="65">
        <f t="shared" si="7"/>
        <v>0</v>
      </c>
      <c r="I44" s="59">
        <f>H44-'Pengelolaan Detil'!G44</f>
        <v>0</v>
      </c>
    </row>
    <row r="45" spans="1:9" s="45" customFormat="1" ht="26.4">
      <c r="A45" s="24" t="str">
        <f>'Deskripsi Detil'!A45</f>
        <v>A.2.3</v>
      </c>
      <c r="B45" s="19" t="str">
        <f>'Deskripsi Detil'!B45</f>
        <v>Survey, monitoring, penelitian dan pendidikan</v>
      </c>
      <c r="C45" s="18"/>
      <c r="D45" s="18"/>
      <c r="E45" s="18"/>
      <c r="F45" s="18"/>
      <c r="G45" s="18"/>
      <c r="H45" s="65"/>
      <c r="I45" s="59">
        <f>H45-'Pengelolaan Detil'!G45</f>
        <v>0</v>
      </c>
    </row>
    <row r="46" spans="1:9" ht="26.4">
      <c r="A46" s="25" t="str">
        <f>'Deskripsi Detil'!A46</f>
        <v>A.2.3.1</v>
      </c>
      <c r="B46" s="31" t="str">
        <f>'Deskripsi Detil'!B46</f>
        <v>Biaya pengembangan aturan, prosedur dan protokol</v>
      </c>
      <c r="C46" s="18">
        <v>0</v>
      </c>
      <c r="D46" s="18">
        <v>0</v>
      </c>
      <c r="E46" s="18">
        <v>0</v>
      </c>
      <c r="F46" s="18">
        <v>0</v>
      </c>
      <c r="G46" s="18">
        <f>'Pengelolaan Detil'!G46</f>
        <v>0</v>
      </c>
      <c r="H46" s="65">
        <f t="shared" ref="H46:H49" si="8">SUM(C46:G46)</f>
        <v>0</v>
      </c>
      <c r="I46" s="59">
        <f>H46-'Pengelolaan Detil'!G46</f>
        <v>0</v>
      </c>
    </row>
    <row r="47" spans="1:9" ht="39.6">
      <c r="A47" s="25" t="str">
        <f>'Deskripsi Detil'!A47</f>
        <v>A.2.3.2</v>
      </c>
      <c r="B47" s="31" t="str">
        <f>'Deskripsi Detil'!B47</f>
        <v>Biaya survey dan monitoring keanekaragaman hayati dan fungsi lingkungan kawasan reguler</v>
      </c>
      <c r="C47" s="18">
        <v>0</v>
      </c>
      <c r="D47" s="18">
        <v>0</v>
      </c>
      <c r="E47" s="18">
        <v>0</v>
      </c>
      <c r="F47" s="18">
        <v>0</v>
      </c>
      <c r="G47" s="18">
        <f>'Pengelolaan Detil'!G47</f>
        <v>65000000</v>
      </c>
      <c r="H47" s="65">
        <f t="shared" si="8"/>
        <v>65000000</v>
      </c>
      <c r="I47" s="59">
        <f>H47-'Pengelolaan Detil'!G47</f>
        <v>0</v>
      </c>
    </row>
    <row r="48" spans="1:9">
      <c r="A48" s="25" t="str">
        <f>'Deskripsi Detil'!A48</f>
        <v>A.2.3.3</v>
      </c>
      <c r="B48" s="31" t="str">
        <f>'Deskripsi Detil'!B48</f>
        <v>Biaya pengelolaan data dan informasi</v>
      </c>
      <c r="C48" s="18">
        <v>0</v>
      </c>
      <c r="D48" s="18">
        <v>0</v>
      </c>
      <c r="E48" s="18">
        <v>0</v>
      </c>
      <c r="F48" s="18">
        <v>0</v>
      </c>
      <c r="G48" s="18">
        <f>'Pengelolaan Detil'!G48</f>
        <v>30000000</v>
      </c>
      <c r="H48" s="65">
        <f t="shared" si="8"/>
        <v>30000000</v>
      </c>
      <c r="I48" s="59">
        <f>H48-'Pengelolaan Detil'!G48</f>
        <v>0</v>
      </c>
    </row>
    <row r="49" spans="1:9" ht="26.4">
      <c r="A49" s="25" t="str">
        <f>'Deskripsi Detil'!A49</f>
        <v>A.2.3.4</v>
      </c>
      <c r="B49" s="31" t="str">
        <f>'Deskripsi Detil'!B49</f>
        <v>Biaya kerjasama penelitian dan pendidikan</v>
      </c>
      <c r="C49" s="18">
        <v>0</v>
      </c>
      <c r="D49" s="18">
        <f>'Pengelolaan Detil'!G49/2</f>
        <v>103680000</v>
      </c>
      <c r="E49" s="18">
        <v>0</v>
      </c>
      <c r="F49" s="18">
        <v>0</v>
      </c>
      <c r="G49" s="18">
        <f>'Pengelolaan Detil'!G49/2</f>
        <v>103680000</v>
      </c>
      <c r="H49" s="65">
        <f t="shared" si="8"/>
        <v>207360000</v>
      </c>
      <c r="I49" s="59">
        <f>H49-'Pengelolaan Detil'!G49</f>
        <v>0</v>
      </c>
    </row>
    <row r="50" spans="1:9">
      <c r="A50" s="24" t="str">
        <f>'Deskripsi Detil'!A50</f>
        <v>A.2.4</v>
      </c>
      <c r="B50" s="19" t="str">
        <f>'Deskripsi Detil'!B50</f>
        <v>Rehabilitasi dan restorasi kawasan</v>
      </c>
      <c r="C50" s="35"/>
      <c r="D50" s="35"/>
      <c r="E50" s="35"/>
      <c r="F50" s="35"/>
      <c r="G50" s="35"/>
      <c r="H50" s="61"/>
      <c r="I50" s="59">
        <f>H50-'Pengelolaan Detil'!G50</f>
        <v>0</v>
      </c>
    </row>
    <row r="51" spans="1:9">
      <c r="A51" s="25" t="str">
        <f>'Deskripsi Detil'!A51</f>
        <v>A.2.4.1</v>
      </c>
      <c r="B51" s="31" t="str">
        <f>'Deskripsi Detil'!B51</f>
        <v>Biaya pengembangan bank benih</v>
      </c>
      <c r="C51" s="18">
        <v>0</v>
      </c>
      <c r="D51" s="18">
        <f>'Pengelolaan Detil'!G51/2</f>
        <v>16000000</v>
      </c>
      <c r="E51" s="18">
        <f>'Pengelolaan Detil'!G51/2</f>
        <v>16000000</v>
      </c>
      <c r="F51" s="18">
        <v>0</v>
      </c>
      <c r="G51" s="18">
        <v>0</v>
      </c>
      <c r="H51" s="65">
        <f t="shared" ref="H51:H54" si="9">SUM(C51:G51)</f>
        <v>32000000</v>
      </c>
      <c r="I51" s="59">
        <f>H51-'Pengelolaan Detil'!G51</f>
        <v>0</v>
      </c>
    </row>
    <row r="52" spans="1:9" ht="26.4">
      <c r="A52" s="25" t="str">
        <f>'Deskripsi Detil'!A52</f>
        <v>A.2.4.2</v>
      </c>
      <c r="B52" s="31" t="str">
        <f>'Deskripsi Detil'!B52</f>
        <v>Biaya penanaman, pengayaan dan pemeliharaan</v>
      </c>
      <c r="C52" s="18">
        <v>0</v>
      </c>
      <c r="D52" s="18">
        <v>0</v>
      </c>
      <c r="E52" s="18">
        <f>'Pengelolaan Detil'!G52/2</f>
        <v>25000000</v>
      </c>
      <c r="F52" s="18">
        <v>0</v>
      </c>
      <c r="G52" s="18">
        <f>'Pengelolaan Detil'!G52/2</f>
        <v>25000000</v>
      </c>
      <c r="H52" s="65">
        <f t="shared" si="9"/>
        <v>50000000</v>
      </c>
      <c r="I52" s="59">
        <f>H52-'Pengelolaan Detil'!G52</f>
        <v>0</v>
      </c>
    </row>
    <row r="53" spans="1:9" ht="26.4">
      <c r="A53" s="25" t="str">
        <f>'Deskripsi Detil'!A53</f>
        <v>A.2.4.3</v>
      </c>
      <c r="B53" s="31" t="str">
        <f>'Deskripsi Detil'!B53</f>
        <v>Biaya pengembangan agroforestry dan pengelolaan hutan berbasis masyarakat</v>
      </c>
      <c r="C53" s="18">
        <v>0</v>
      </c>
      <c r="D53" s="18">
        <v>0</v>
      </c>
      <c r="E53" s="18">
        <f>'Pengelolaan Detil'!G53</f>
        <v>75000000</v>
      </c>
      <c r="F53" s="18">
        <v>0</v>
      </c>
      <c r="G53" s="18">
        <v>0</v>
      </c>
      <c r="H53" s="65">
        <f t="shared" si="9"/>
        <v>75000000</v>
      </c>
      <c r="I53" s="59">
        <f>H53-'Pengelolaan Detil'!G53</f>
        <v>0</v>
      </c>
    </row>
    <row r="54" spans="1:9">
      <c r="A54" s="25" t="str">
        <f>'Deskripsi Detil'!A54</f>
        <v>A.2.4.4</v>
      </c>
      <c r="B54" s="31" t="str">
        <f>'Deskripsi Detil'!B54</f>
        <v>Biaya rehabilitasi dan restorasi lainnya</v>
      </c>
      <c r="C54" s="18">
        <v>0</v>
      </c>
      <c r="D54" s="18">
        <v>0</v>
      </c>
      <c r="E54" s="18">
        <f>'Pengelolaan Detil'!G54</f>
        <v>25000000</v>
      </c>
      <c r="F54" s="18">
        <v>0</v>
      </c>
      <c r="G54" s="18">
        <v>0</v>
      </c>
      <c r="H54" s="65">
        <f t="shared" si="9"/>
        <v>25000000</v>
      </c>
      <c r="I54" s="59">
        <f>H54-'Pengelolaan Detil'!G54</f>
        <v>0</v>
      </c>
    </row>
    <row r="55" spans="1:9" s="45" customFormat="1">
      <c r="A55" s="24" t="str">
        <f>'Deskripsi Detil'!A55</f>
        <v>A.2.5</v>
      </c>
      <c r="B55" s="19" t="str">
        <f>'Deskripsi Detil'!B55</f>
        <v>Pembangunan infrastruktur pendukung</v>
      </c>
      <c r="C55" s="18"/>
      <c r="D55" s="18"/>
      <c r="E55" s="18"/>
      <c r="F55" s="18"/>
      <c r="G55" s="18"/>
      <c r="H55" s="65"/>
      <c r="I55" s="59">
        <f>H55-'Pengelolaan Detil'!G55</f>
        <v>0</v>
      </c>
    </row>
    <row r="56" spans="1:9">
      <c r="A56" s="25" t="str">
        <f>'Deskripsi Detil'!A56</f>
        <v>A.2.5.1</v>
      </c>
      <c r="B56" s="31" t="str">
        <f>'Deskripsi Detil'!B56</f>
        <v>Jalan track dan jembatan gantung</v>
      </c>
      <c r="C56" s="18">
        <v>0</v>
      </c>
      <c r="D56" s="18">
        <v>0</v>
      </c>
      <c r="E56" s="18">
        <v>0</v>
      </c>
      <c r="F56" s="18">
        <v>0</v>
      </c>
      <c r="G56" s="18">
        <f>'Pengelolaan Detil'!G56</f>
        <v>20000000</v>
      </c>
      <c r="H56" s="65">
        <f t="shared" ref="H56:H60" si="10">SUM(C56:G56)</f>
        <v>20000000</v>
      </c>
      <c r="I56" s="59">
        <f>H56-'Pengelolaan Detil'!G56</f>
        <v>0</v>
      </c>
    </row>
    <row r="57" spans="1:9">
      <c r="A57" s="25" t="str">
        <f>'Deskripsi Detil'!A57</f>
        <v>A.2.5.2</v>
      </c>
      <c r="B57" s="31" t="str">
        <f>'Deskripsi Detil'!B57</f>
        <v>Menara pandang/pantau</v>
      </c>
      <c r="C57" s="18">
        <v>0</v>
      </c>
      <c r="D57" s="18">
        <v>0</v>
      </c>
      <c r="E57" s="18">
        <v>0</v>
      </c>
      <c r="F57" s="18">
        <v>0</v>
      </c>
      <c r="G57" s="18">
        <f>'Pengelolaan Detil'!G57</f>
        <v>15000000</v>
      </c>
      <c r="H57" s="65">
        <f t="shared" si="10"/>
        <v>15000000</v>
      </c>
      <c r="I57" s="59">
        <f>H57-'Pengelolaan Detil'!G57</f>
        <v>0</v>
      </c>
    </row>
    <row r="58" spans="1:9">
      <c r="A58" s="25" t="str">
        <f>'Deskripsi Detil'!A58</f>
        <v>A.2.5.3</v>
      </c>
      <c r="B58" s="31" t="str">
        <f>'Deskripsi Detil'!B58</f>
        <v>Stasiun riset</v>
      </c>
      <c r="C58" s="18">
        <v>0</v>
      </c>
      <c r="D58" s="18">
        <v>0</v>
      </c>
      <c r="E58" s="18">
        <v>0</v>
      </c>
      <c r="F58" s="18">
        <v>0</v>
      </c>
      <c r="G58" s="18">
        <f>'Pengelolaan Detil'!G58</f>
        <v>51840000</v>
      </c>
      <c r="H58" s="65">
        <f t="shared" si="10"/>
        <v>51840000</v>
      </c>
      <c r="I58" s="59">
        <f>H58-'Pengelolaan Detil'!G58</f>
        <v>0</v>
      </c>
    </row>
    <row r="59" spans="1:9" ht="26.4">
      <c r="A59" s="25" t="str">
        <f>'Deskripsi Detil'!A59</f>
        <v>A.2.5.4</v>
      </c>
      <c r="B59" s="31" t="str">
        <f>'Deskripsi Detil'!B59</f>
        <v>Infrastruktur dan fasilitas pendukung lainnya</v>
      </c>
      <c r="C59" s="18">
        <v>0</v>
      </c>
      <c r="D59" s="18">
        <v>0</v>
      </c>
      <c r="E59" s="18">
        <v>0</v>
      </c>
      <c r="F59" s="18">
        <v>0</v>
      </c>
      <c r="G59" s="18">
        <f>'Pengelolaan Detil'!G59</f>
        <v>103680000</v>
      </c>
      <c r="H59" s="65">
        <f t="shared" si="10"/>
        <v>103680000</v>
      </c>
      <c r="I59" s="59">
        <f>H59-'Pengelolaan Detil'!G59</f>
        <v>0</v>
      </c>
    </row>
    <row r="60" spans="1:9">
      <c r="A60" s="25" t="str">
        <f>'Deskripsi Detil'!A60</f>
        <v>A.2.5.5</v>
      </c>
      <c r="B60" s="31" t="str">
        <f>'Deskripsi Detil'!B60</f>
        <v>Biaya perawatan infrastruktur pendukung</v>
      </c>
      <c r="C60" s="18">
        <v>0</v>
      </c>
      <c r="D60" s="18">
        <v>0</v>
      </c>
      <c r="E60" s="18">
        <v>0</v>
      </c>
      <c r="F60" s="18">
        <v>0</v>
      </c>
      <c r="G60" s="18">
        <f>'Pengelolaan Detil'!G60</f>
        <v>51840000</v>
      </c>
      <c r="H60" s="65">
        <f t="shared" si="10"/>
        <v>51840000</v>
      </c>
      <c r="I60" s="59">
        <f>H60-'Pengelolaan Detil'!G60</f>
        <v>0</v>
      </c>
    </row>
    <row r="61" spans="1:9">
      <c r="A61" s="50"/>
      <c r="B61" s="34" t="str">
        <f>'Deskripsi Detil'!B61</f>
        <v>Sub Total A.2.</v>
      </c>
      <c r="C61" s="46">
        <f>SUM(C38:C60)</f>
        <v>0</v>
      </c>
      <c r="D61" s="46">
        <f t="shared" ref="D61:H61" si="11">SUM(D38:D60)</f>
        <v>119680000</v>
      </c>
      <c r="E61" s="46">
        <f t="shared" si="11"/>
        <v>141000000</v>
      </c>
      <c r="F61" s="46">
        <f t="shared" si="11"/>
        <v>0</v>
      </c>
      <c r="G61" s="46">
        <f t="shared" si="11"/>
        <v>466040000</v>
      </c>
      <c r="H61" s="46">
        <f t="shared" si="11"/>
        <v>726720000</v>
      </c>
      <c r="I61" s="59">
        <f>H61-'Pengelolaan Detil'!G61</f>
        <v>0</v>
      </c>
    </row>
    <row r="62" spans="1:9" ht="26.4">
      <c r="A62" s="36" t="str">
        <f>'Deskripsi Detil'!A62</f>
        <v>A.3.</v>
      </c>
      <c r="B62" s="37" t="str">
        <f>'Deskripsi Detil'!B62</f>
        <v xml:space="preserve">Pemberdayaan dan Penguatan Kelembagaan Masyarakat Adat </v>
      </c>
      <c r="C62" s="38"/>
      <c r="D62" s="38"/>
      <c r="E62" s="38"/>
      <c r="F62" s="38"/>
      <c r="G62" s="38"/>
      <c r="H62" s="64"/>
      <c r="I62" s="59">
        <f>H62-'Pengelolaan Detil'!G62</f>
        <v>0</v>
      </c>
    </row>
    <row r="63" spans="1:9" s="45" customFormat="1">
      <c r="A63" s="24" t="str">
        <f>'Deskripsi Detil'!A63</f>
        <v>A.3.1</v>
      </c>
      <c r="B63" s="19" t="str">
        <f>'Deskripsi Detil'!B63</f>
        <v>Penguatan lembaga adat</v>
      </c>
      <c r="C63" s="18"/>
      <c r="D63" s="18"/>
      <c r="E63" s="18"/>
      <c r="F63" s="18"/>
      <c r="G63" s="18"/>
      <c r="H63" s="65"/>
      <c r="I63" s="59">
        <f>H63-'Pengelolaan Detil'!G63</f>
        <v>0</v>
      </c>
    </row>
    <row r="64" spans="1:9">
      <c r="A64" s="25" t="str">
        <f>'Deskripsi Detil'!A64</f>
        <v>A.3.1.1</v>
      </c>
      <c r="B64" s="31" t="str">
        <f>'Deskripsi Detil'!B64</f>
        <v>Biaya kesekretariatan lembaga</v>
      </c>
      <c r="C64" s="18">
        <v>0</v>
      </c>
      <c r="D64" s="18">
        <v>0</v>
      </c>
      <c r="E64" s="18">
        <f>'Pengelolaan Detil'!G64/2</f>
        <v>35138400.000000015</v>
      </c>
      <c r="F64" s="18">
        <f>'Pengelolaan Detil'!G64/2</f>
        <v>35138400.000000015</v>
      </c>
      <c r="G64" s="18">
        <v>0</v>
      </c>
      <c r="H64" s="65">
        <f t="shared" ref="H64:H67" si="12">SUM(C64:G64)</f>
        <v>70276800.00000003</v>
      </c>
      <c r="I64" s="59">
        <f>H64-'Pengelolaan Detil'!G64</f>
        <v>0</v>
      </c>
    </row>
    <row r="65" spans="1:9" ht="26.4">
      <c r="A65" s="25" t="str">
        <f>'Deskripsi Detil'!A65</f>
        <v>A.3.1.2</v>
      </c>
      <c r="B65" s="31" t="str">
        <f>'Deskripsi Detil'!B65</f>
        <v>Biaya pengembangan sistem tata kelola dan peningkatan kapasitas SDM</v>
      </c>
      <c r="C65" s="18">
        <v>0</v>
      </c>
      <c r="D65" s="18">
        <v>0</v>
      </c>
      <c r="E65" s="18">
        <f>'Pengelolaan Detil'!G65</f>
        <v>0</v>
      </c>
      <c r="F65" s="18">
        <v>0</v>
      </c>
      <c r="G65" s="18">
        <v>0</v>
      </c>
      <c r="H65" s="65">
        <f t="shared" si="12"/>
        <v>0</v>
      </c>
      <c r="I65" s="59">
        <f>H65-'Pengelolaan Detil'!G65</f>
        <v>0</v>
      </c>
    </row>
    <row r="66" spans="1:9">
      <c r="A66" s="25" t="str">
        <f>'Deskripsi Detil'!A66</f>
        <v>A.3.1.3</v>
      </c>
      <c r="B66" s="31" t="str">
        <f>'Deskripsi Detil'!B66</f>
        <v>Biaya pertemuan dan kongres adat</v>
      </c>
      <c r="C66" s="18">
        <v>0</v>
      </c>
      <c r="D66" s="18">
        <v>0</v>
      </c>
      <c r="E66" s="18">
        <f>'Pengelolaan Detil'!G66/2</f>
        <v>17500000</v>
      </c>
      <c r="F66" s="18">
        <f>'Pengelolaan Detil'!G66/2</f>
        <v>17500000</v>
      </c>
      <c r="G66" s="18">
        <v>0</v>
      </c>
      <c r="H66" s="65">
        <f t="shared" si="12"/>
        <v>35000000</v>
      </c>
      <c r="I66" s="59">
        <f>H66-'Pengelolaan Detil'!G66</f>
        <v>0</v>
      </c>
    </row>
    <row r="67" spans="1:9" ht="26.4">
      <c r="A67" s="25" t="str">
        <f>'Deskripsi Detil'!A67</f>
        <v>A.3.1.4</v>
      </c>
      <c r="B67" s="31" t="str">
        <f>'Deskripsi Detil'!B67</f>
        <v>Biaya kerjasama dan kemitraan lembaga adat</v>
      </c>
      <c r="C67" s="18">
        <v>0</v>
      </c>
      <c r="D67" s="18">
        <v>0</v>
      </c>
      <c r="E67" s="18">
        <f>'Pengelolaan Detil'!G67/2</f>
        <v>7500000</v>
      </c>
      <c r="F67" s="18">
        <f>'Pengelolaan Detil'!G67/2</f>
        <v>7500000</v>
      </c>
      <c r="G67" s="18">
        <v>0</v>
      </c>
      <c r="H67" s="65">
        <f t="shared" si="12"/>
        <v>15000000</v>
      </c>
      <c r="I67" s="59">
        <f>H67-'Pengelolaan Detil'!G67</f>
        <v>0</v>
      </c>
    </row>
    <row r="68" spans="1:9" s="45" customFormat="1" ht="26.4">
      <c r="A68" s="24" t="str">
        <f>'Deskripsi Detil'!A68</f>
        <v>A.3.2</v>
      </c>
      <c r="B68" s="19" t="str">
        <f>'Deskripsi Detil'!B68</f>
        <v>Peningkatan kapasitas sumber daya manusia masyarakat adat</v>
      </c>
      <c r="C68" s="18"/>
      <c r="D68" s="18"/>
      <c r="E68" s="18"/>
      <c r="F68" s="18"/>
      <c r="G68" s="18"/>
      <c r="H68" s="65"/>
      <c r="I68" s="59">
        <f>H68-'Pengelolaan Detil'!G68</f>
        <v>0</v>
      </c>
    </row>
    <row r="69" spans="1:9">
      <c r="A69" s="25" t="str">
        <f>'Deskripsi Detil'!A69</f>
        <v>A.3.2.1</v>
      </c>
      <c r="B69" s="31" t="str">
        <f>'Deskripsi Detil'!B69</f>
        <v>Biaya pelatihan dan magang</v>
      </c>
      <c r="C69" s="18">
        <v>0</v>
      </c>
      <c r="D69" s="18">
        <f>'Pengelolaan Detil'!G69/2</f>
        <v>67392000</v>
      </c>
      <c r="E69" s="18">
        <v>0</v>
      </c>
      <c r="F69" s="18">
        <v>0</v>
      </c>
      <c r="G69" s="18">
        <f>'Pengelolaan Detil'!G69/2</f>
        <v>67392000</v>
      </c>
      <c r="H69" s="65">
        <f t="shared" ref="H69:H72" si="13">SUM(C69:G69)</f>
        <v>134784000</v>
      </c>
      <c r="I69" s="59">
        <f>H69-'Pengelolaan Detil'!G69</f>
        <v>0</v>
      </c>
    </row>
    <row r="70" spans="1:9">
      <c r="A70" s="25" t="str">
        <f>'Deskripsi Detil'!A70</f>
        <v>A.3.2.2</v>
      </c>
      <c r="B70" s="31" t="str">
        <f>'Deskripsi Detil'!B70</f>
        <v>Dukungan pendidikan formal (beasiswa)</v>
      </c>
      <c r="C70" s="18">
        <v>0</v>
      </c>
      <c r="D70" s="18">
        <f>'Pengelolaan Detil'!G70/2</f>
        <v>46656000</v>
      </c>
      <c r="E70" s="18">
        <v>0</v>
      </c>
      <c r="F70" s="18">
        <v>0</v>
      </c>
      <c r="G70" s="18">
        <f>'Pengelolaan Detil'!G70/2</f>
        <v>46656000</v>
      </c>
      <c r="H70" s="65">
        <f t="shared" si="13"/>
        <v>93312000</v>
      </c>
      <c r="I70" s="59">
        <f>H70-'Pengelolaan Detil'!G70</f>
        <v>0</v>
      </c>
    </row>
    <row r="71" spans="1:9">
      <c r="A71" s="25" t="str">
        <f>'Deskripsi Detil'!A71</f>
        <v>A.3.2.3</v>
      </c>
      <c r="B71" s="31" t="str">
        <f>'Deskripsi Detil'!B71</f>
        <v>Dukungan pendidikan non formal</v>
      </c>
      <c r="C71" s="18">
        <v>0</v>
      </c>
      <c r="D71" s="18">
        <f>'Pengelolaan Detil'!G71/2</f>
        <v>46656000</v>
      </c>
      <c r="E71" s="18">
        <v>0</v>
      </c>
      <c r="F71" s="18">
        <v>0</v>
      </c>
      <c r="G71" s="18">
        <f>'Pengelolaan Detil'!G71/2</f>
        <v>46656000</v>
      </c>
      <c r="H71" s="65">
        <f t="shared" si="13"/>
        <v>93312000</v>
      </c>
      <c r="I71" s="59">
        <f>H71-'Pengelolaan Detil'!G71</f>
        <v>0</v>
      </c>
    </row>
    <row r="72" spans="1:9" ht="26.4">
      <c r="A72" s="25" t="str">
        <f>'Deskripsi Detil'!A72</f>
        <v>A.3.2.4</v>
      </c>
      <c r="B72" s="31" t="str">
        <f>'Deskripsi Detil'!B72</f>
        <v>Pengembangan dana pendidikan masyarakat adat yang berkelanjutan</v>
      </c>
      <c r="C72" s="18">
        <v>0</v>
      </c>
      <c r="D72" s="18">
        <f>'Pengelolaan Detil'!G72/2</f>
        <v>0</v>
      </c>
      <c r="E72" s="18">
        <v>0</v>
      </c>
      <c r="F72" s="18">
        <v>0</v>
      </c>
      <c r="G72" s="18">
        <f>'Pengelolaan Detil'!G72/2</f>
        <v>0</v>
      </c>
      <c r="H72" s="65">
        <f t="shared" si="13"/>
        <v>0</v>
      </c>
      <c r="I72" s="59">
        <f>H72-'Pengelolaan Detil'!G72</f>
        <v>0</v>
      </c>
    </row>
    <row r="73" spans="1:9" s="45" customFormat="1">
      <c r="A73" s="24" t="str">
        <f>'Deskripsi Detil'!A73</f>
        <v>A.3.3</v>
      </c>
      <c r="B73" s="19" t="str">
        <f>'Deskripsi Detil'!B73</f>
        <v>Peningkatan ekonomi masyarakat adat</v>
      </c>
      <c r="C73" s="18"/>
      <c r="D73" s="18"/>
      <c r="E73" s="18"/>
      <c r="F73" s="18"/>
      <c r="G73" s="18"/>
      <c r="H73" s="65"/>
      <c r="I73" s="59">
        <f>H73-'Pengelolaan Detil'!G73</f>
        <v>0</v>
      </c>
    </row>
    <row r="74" spans="1:9" ht="26.4">
      <c r="A74" s="25" t="str">
        <f>'Deskripsi Detil'!A74</f>
        <v>A.3.3.1</v>
      </c>
      <c r="B74" s="31" t="str">
        <f>'Deskripsi Detil'!B74</f>
        <v>Biaya pengembangan kelembagaan unit usaha masyarakat</v>
      </c>
      <c r="C74" s="18">
        <v>0</v>
      </c>
      <c r="D74" s="18">
        <v>0</v>
      </c>
      <c r="E74" s="18">
        <v>0</v>
      </c>
      <c r="F74" s="18">
        <v>0</v>
      </c>
      <c r="G74" s="18">
        <f>'Pengelolaan Detil'!G74</f>
        <v>0</v>
      </c>
      <c r="H74" s="65">
        <f t="shared" ref="H74:H77" si="14">SUM(C74:G74)</f>
        <v>0</v>
      </c>
      <c r="I74" s="59">
        <f>H74-'Pengelolaan Detil'!G74</f>
        <v>0</v>
      </c>
    </row>
    <row r="75" spans="1:9" ht="26.4">
      <c r="A75" s="25" t="str">
        <f>'Deskripsi Detil'!A75</f>
        <v>A.3.3.2</v>
      </c>
      <c r="B75" s="31" t="str">
        <f>'Deskripsi Detil'!B75</f>
        <v>Dukungan teknis bagi unit usaha masyarakat</v>
      </c>
      <c r="C75" s="18">
        <v>0</v>
      </c>
      <c r="D75" s="18">
        <v>0</v>
      </c>
      <c r="E75" s="18">
        <v>0</v>
      </c>
      <c r="F75" s="18">
        <v>0</v>
      </c>
      <c r="G75" s="18">
        <f>'Pengelolaan Detil'!G75</f>
        <v>35000000</v>
      </c>
      <c r="H75" s="65">
        <f t="shared" si="14"/>
        <v>35000000</v>
      </c>
      <c r="I75" s="59">
        <f>H75-'Pengelolaan Detil'!G75</f>
        <v>0</v>
      </c>
    </row>
    <row r="76" spans="1:9" ht="26.4">
      <c r="A76" s="25" t="str">
        <f>'Deskripsi Detil'!A76</f>
        <v>A.3.3.3</v>
      </c>
      <c r="B76" s="31" t="str">
        <f>'Deskripsi Detil'!B76</f>
        <v>Dukungan permodalan unit usaha masyarakat</v>
      </c>
      <c r="C76" s="18">
        <v>0</v>
      </c>
      <c r="D76" s="18">
        <v>0</v>
      </c>
      <c r="E76" s="18">
        <v>0</v>
      </c>
      <c r="F76" s="18">
        <v>0</v>
      </c>
      <c r="G76" s="18">
        <f>'Pengelolaan Detil'!G76</f>
        <v>30000000</v>
      </c>
      <c r="H76" s="65">
        <f t="shared" si="14"/>
        <v>30000000</v>
      </c>
      <c r="I76" s="59">
        <f>H76-'Pengelolaan Detil'!G76</f>
        <v>0</v>
      </c>
    </row>
    <row r="77" spans="1:9" ht="26.4">
      <c r="A77" s="25" t="str">
        <f>'Deskripsi Detil'!A77</f>
        <v>A.3.3.4</v>
      </c>
      <c r="B77" s="31" t="str">
        <f>'Deskripsi Detil'!B77</f>
        <v>Pengembangan pasar, lembaga keuangan dan badan usaha desa</v>
      </c>
      <c r="C77" s="18">
        <v>0</v>
      </c>
      <c r="D77" s="18">
        <v>0</v>
      </c>
      <c r="E77" s="18">
        <v>0</v>
      </c>
      <c r="F77" s="18">
        <v>0</v>
      </c>
      <c r="G77" s="18">
        <f>'Pengelolaan Detil'!G77</f>
        <v>30000000</v>
      </c>
      <c r="H77" s="65">
        <f t="shared" si="14"/>
        <v>30000000</v>
      </c>
      <c r="I77" s="59">
        <f>H77-'Pengelolaan Detil'!G77</f>
        <v>0</v>
      </c>
    </row>
    <row r="78" spans="1:9" s="45" customFormat="1">
      <c r="A78" s="24" t="str">
        <f>'Deskripsi Detil'!A78</f>
        <v>A.3.4</v>
      </c>
      <c r="B78" s="19" t="str">
        <f>'Deskripsi Detil'!B78</f>
        <v>Pelestarian situs dan budaya adat</v>
      </c>
      <c r="C78" s="18"/>
      <c r="D78" s="18"/>
      <c r="E78" s="18"/>
      <c r="F78" s="18"/>
      <c r="G78" s="18"/>
      <c r="H78" s="65"/>
      <c r="I78" s="59">
        <f>H78-'Pengelolaan Detil'!G78</f>
        <v>0</v>
      </c>
    </row>
    <row r="79" spans="1:9" ht="26.4">
      <c r="A79" s="25" t="str">
        <f>'Deskripsi Detil'!A79</f>
        <v>A.3.4.1</v>
      </c>
      <c r="B79" s="31" t="str">
        <f>'Deskripsi Detil'!B79</f>
        <v>Biaya identifikasi dan pemetaan situs sejarah</v>
      </c>
      <c r="C79" s="18">
        <v>0</v>
      </c>
      <c r="D79" s="18">
        <v>0</v>
      </c>
      <c r="E79" s="18">
        <v>0</v>
      </c>
      <c r="F79" s="18">
        <f>'Pengelolaan Detil'!G79/2</f>
        <v>0</v>
      </c>
      <c r="G79" s="18">
        <f>'Pengelolaan Detil'!G79/2</f>
        <v>0</v>
      </c>
      <c r="H79" s="65">
        <f t="shared" ref="H79:H82" si="15">SUM(C79:G79)</f>
        <v>0</v>
      </c>
      <c r="I79" s="59">
        <f>H79-'Pengelolaan Detil'!G79</f>
        <v>0</v>
      </c>
    </row>
    <row r="80" spans="1:9" ht="26.4">
      <c r="A80" s="25" t="str">
        <f>'Deskripsi Detil'!A80</f>
        <v>A.3.4.2</v>
      </c>
      <c r="B80" s="31" t="str">
        <f>'Deskripsi Detil'!B80</f>
        <v>Biaya pengembangan dan pengelolaan situs sejarah</v>
      </c>
      <c r="C80" s="18">
        <v>0</v>
      </c>
      <c r="D80" s="18">
        <v>0</v>
      </c>
      <c r="E80" s="18">
        <v>0</v>
      </c>
      <c r="F80" s="18">
        <v>0</v>
      </c>
      <c r="G80" s="18">
        <f>'Pengelolaan Detil'!G80</f>
        <v>0</v>
      </c>
      <c r="H80" s="65">
        <f t="shared" si="15"/>
        <v>0</v>
      </c>
      <c r="I80" s="59">
        <f>H80-'Pengelolaan Detil'!G80</f>
        <v>0</v>
      </c>
    </row>
    <row r="81" spans="1:9" ht="26.4">
      <c r="A81" s="25" t="str">
        <f>'Deskripsi Detil'!A81</f>
        <v>A.3.4.3</v>
      </c>
      <c r="B81" s="31" t="str">
        <f>'Deskripsi Detil'!B81</f>
        <v>Dukungan bagi kelompok seni dan kegiatan budaya</v>
      </c>
      <c r="C81" s="18">
        <v>0</v>
      </c>
      <c r="D81" s="18">
        <v>0</v>
      </c>
      <c r="E81" s="18">
        <v>0</v>
      </c>
      <c r="F81" s="18">
        <v>0</v>
      </c>
      <c r="G81" s="18">
        <f>'Pengelolaan Detil'!G81</f>
        <v>72576000</v>
      </c>
      <c r="H81" s="65">
        <f t="shared" si="15"/>
        <v>72576000</v>
      </c>
      <c r="I81" s="59">
        <f>H81-'Pengelolaan Detil'!G81</f>
        <v>0</v>
      </c>
    </row>
    <row r="82" spans="1:9">
      <c r="A82" s="25" t="str">
        <f>'Deskripsi Detil'!A82</f>
        <v>A.3.4.4</v>
      </c>
      <c r="B82" s="31" t="str">
        <f>'Deskripsi Detil'!B82</f>
        <v>Biaya pelestarian budaya adat lainnya</v>
      </c>
      <c r="C82" s="18">
        <v>0</v>
      </c>
      <c r="D82" s="18">
        <v>0</v>
      </c>
      <c r="E82" s="18">
        <v>0</v>
      </c>
      <c r="F82" s="18">
        <f>'Pengelolaan Detil'!G82/2</f>
        <v>15552000</v>
      </c>
      <c r="G82" s="18">
        <f>'Pengelolaan Detil'!G82/2</f>
        <v>15552000</v>
      </c>
      <c r="H82" s="65">
        <f t="shared" si="15"/>
        <v>31104000</v>
      </c>
      <c r="I82" s="59">
        <f>H82-'Pengelolaan Detil'!G82</f>
        <v>0</v>
      </c>
    </row>
    <row r="83" spans="1:9" s="45" customFormat="1" ht="26.4">
      <c r="A83" s="24" t="str">
        <f>'Deskripsi Detil'!A83</f>
        <v>A.3.5</v>
      </c>
      <c r="B83" s="19" t="str">
        <f>'Deskripsi Detil'!B83</f>
        <v>Pengelolaan data, dokumentasi dan publikasi berbasis pengetahuan lokal</v>
      </c>
      <c r="C83" s="18"/>
      <c r="D83" s="18"/>
      <c r="E83" s="18"/>
      <c r="F83" s="18"/>
      <c r="G83" s="18"/>
      <c r="H83" s="65"/>
      <c r="I83" s="59">
        <f>H83-'Pengelolaan Detil'!G83</f>
        <v>0</v>
      </c>
    </row>
    <row r="84" spans="1:9" ht="26.4">
      <c r="A84" s="47" t="str">
        <f>'Deskripsi Detil'!A84</f>
        <v>A.3.5.1</v>
      </c>
      <c r="B84" s="48" t="str">
        <f>'Deskripsi Detil'!B84</f>
        <v>Biaya pengelolaan data dan pengambangan web</v>
      </c>
      <c r="C84" s="18">
        <v>0</v>
      </c>
      <c r="D84" s="18">
        <v>0</v>
      </c>
      <c r="E84" s="18">
        <v>0</v>
      </c>
      <c r="F84" s="18">
        <v>0</v>
      </c>
      <c r="G84" s="18">
        <f>'Pengelolaan Detil'!G84</f>
        <v>5000000</v>
      </c>
      <c r="H84" s="65">
        <f t="shared" ref="H84:H88" si="16">SUM(C84:G84)</f>
        <v>5000000</v>
      </c>
      <c r="I84" s="59">
        <f>H84-'Pengelolaan Detil'!G84</f>
        <v>0</v>
      </c>
    </row>
    <row r="85" spans="1:9">
      <c r="A85" s="47" t="str">
        <f>'Deskripsi Detil'!A85</f>
        <v>A.3.5.2</v>
      </c>
      <c r="B85" s="48" t="str">
        <f>'Deskripsi Detil'!B85</f>
        <v>Biaya dokumentasi</v>
      </c>
      <c r="C85" s="18">
        <v>0</v>
      </c>
      <c r="D85" s="18">
        <v>0</v>
      </c>
      <c r="E85" s="18">
        <v>0</v>
      </c>
      <c r="F85" s="18">
        <v>0</v>
      </c>
      <c r="G85" s="18">
        <f>'Pengelolaan Detil'!G85</f>
        <v>15000000</v>
      </c>
      <c r="H85" s="65">
        <f t="shared" si="16"/>
        <v>15000000</v>
      </c>
      <c r="I85" s="59">
        <f>H85-'Pengelolaan Detil'!G85</f>
        <v>0</v>
      </c>
    </row>
    <row r="86" spans="1:9">
      <c r="A86" s="47" t="str">
        <f>'Deskripsi Detil'!A86</f>
        <v>A.3.5.3</v>
      </c>
      <c r="B86" s="48" t="str">
        <f>'Deskripsi Detil'!B86</f>
        <v>Biaya kunjungan media</v>
      </c>
      <c r="C86" s="18">
        <v>0</v>
      </c>
      <c r="D86" s="18">
        <v>0</v>
      </c>
      <c r="E86" s="18">
        <v>0</v>
      </c>
      <c r="F86" s="18">
        <v>0</v>
      </c>
      <c r="G86" s="18">
        <f>'Pengelolaan Detil'!G86</f>
        <v>15000000</v>
      </c>
      <c r="H86" s="65">
        <f t="shared" si="16"/>
        <v>15000000</v>
      </c>
      <c r="I86" s="59">
        <f>H86-'Pengelolaan Detil'!G86</f>
        <v>0</v>
      </c>
    </row>
    <row r="87" spans="1:9">
      <c r="A87" s="47" t="str">
        <f>'Deskripsi Detil'!A87</f>
        <v>A.3.5.4</v>
      </c>
      <c r="B87" s="48" t="str">
        <f>'Deskripsi Detil'!B87</f>
        <v>Biaya publikasi dan promosi</v>
      </c>
      <c r="C87" s="18">
        <v>0</v>
      </c>
      <c r="D87" s="18">
        <v>0</v>
      </c>
      <c r="E87" s="18">
        <v>0</v>
      </c>
      <c r="F87" s="18">
        <v>0</v>
      </c>
      <c r="G87" s="18">
        <f>'Pengelolaan Detil'!G87</f>
        <v>15000000</v>
      </c>
      <c r="H87" s="65">
        <f t="shared" si="16"/>
        <v>15000000</v>
      </c>
      <c r="I87" s="59">
        <f>H87-'Pengelolaan Detil'!G87</f>
        <v>0</v>
      </c>
    </row>
    <row r="88" spans="1:9">
      <c r="A88" s="47" t="str">
        <f>'Deskripsi Detil'!A88</f>
        <v>A.3.5.5</v>
      </c>
      <c r="B88" s="48" t="str">
        <f>'Deskripsi Detil'!B88</f>
        <v>Biaya dokumentasi dan publikasi lainnya</v>
      </c>
      <c r="C88" s="18">
        <v>0</v>
      </c>
      <c r="D88" s="18">
        <v>0</v>
      </c>
      <c r="E88" s="18">
        <v>0</v>
      </c>
      <c r="F88" s="18">
        <v>0</v>
      </c>
      <c r="G88" s="18">
        <f>'Pengelolaan Detil'!G88</f>
        <v>15000000</v>
      </c>
      <c r="H88" s="65">
        <f t="shared" si="16"/>
        <v>15000000</v>
      </c>
      <c r="I88" s="59">
        <f>H88-'Pengelolaan Detil'!G88</f>
        <v>0</v>
      </c>
    </row>
    <row r="89" spans="1:9">
      <c r="A89" s="50"/>
      <c r="B89" s="34" t="str">
        <f>'Deskripsi Detil'!B89</f>
        <v>Sub Total A.3.</v>
      </c>
      <c r="C89" s="46">
        <f>SUM(C63:C88)</f>
        <v>0</v>
      </c>
      <c r="D89" s="46">
        <f t="shared" ref="D89:H89" si="17">SUM(D63:D88)</f>
        <v>160704000</v>
      </c>
      <c r="E89" s="46">
        <f t="shared" si="17"/>
        <v>60138400.000000015</v>
      </c>
      <c r="F89" s="46">
        <f t="shared" si="17"/>
        <v>75690400.000000015</v>
      </c>
      <c r="G89" s="46">
        <f t="shared" si="17"/>
        <v>408832000</v>
      </c>
      <c r="H89" s="46">
        <f t="shared" si="17"/>
        <v>705364800</v>
      </c>
      <c r="I89" s="59">
        <f>H89-'Pengelolaan Detil'!G89</f>
        <v>0</v>
      </c>
    </row>
    <row r="90" spans="1:9">
      <c r="A90" s="23"/>
      <c r="B90" s="20" t="str">
        <f>'Deskripsi Detil'!B90</f>
        <v>Sub Total A.</v>
      </c>
      <c r="C90" s="49">
        <f>C36+C61+C89</f>
        <v>802133250.00000024</v>
      </c>
      <c r="D90" s="49">
        <f t="shared" ref="D90:H90" si="18">D36+D61+D89</f>
        <v>557384000</v>
      </c>
      <c r="E90" s="49">
        <f t="shared" si="18"/>
        <v>223638400</v>
      </c>
      <c r="F90" s="49">
        <f t="shared" si="18"/>
        <v>275690400</v>
      </c>
      <c r="G90" s="49">
        <f t="shared" si="18"/>
        <v>1454505250.0000005</v>
      </c>
      <c r="H90" s="49">
        <f t="shared" si="18"/>
        <v>3313351300.0000005</v>
      </c>
      <c r="I90" s="59">
        <f>H90-'Pengelolaan Detil'!G90</f>
        <v>0</v>
      </c>
    </row>
    <row r="91" spans="1:9">
      <c r="A91" s="39" t="str">
        <f>'Deskripsi Detil'!A91</f>
        <v>B.</v>
      </c>
      <c r="B91" s="40" t="str">
        <f>'Deskripsi Detil'!B91</f>
        <v>BIAYA PENGELOLAAN PENDUKUNG</v>
      </c>
      <c r="C91" s="41"/>
      <c r="D91" s="41"/>
      <c r="E91" s="41"/>
      <c r="F91" s="41"/>
      <c r="G91" s="41"/>
      <c r="H91" s="54"/>
      <c r="I91" s="59">
        <f>H91-'Pengelolaan Detil'!G91</f>
        <v>0</v>
      </c>
    </row>
    <row r="92" spans="1:9" ht="26.4">
      <c r="A92" s="36" t="str">
        <f>'Deskripsi Detil'!A92</f>
        <v>B.1.</v>
      </c>
      <c r="B92" s="37" t="str">
        <f>'Deskripsi Detil'!B92</f>
        <v xml:space="preserve">Pengembangan dan Penguatan Kelembagaan Pengelola Kawasan </v>
      </c>
      <c r="C92" s="38"/>
      <c r="D92" s="38"/>
      <c r="E92" s="38"/>
      <c r="F92" s="38"/>
      <c r="G92" s="38"/>
      <c r="H92" s="64"/>
      <c r="I92" s="59">
        <f>H92-'Pengelolaan Detil'!G92</f>
        <v>0</v>
      </c>
    </row>
    <row r="93" spans="1:9" s="45" customFormat="1">
      <c r="A93" s="24" t="str">
        <f>'Deskripsi Detil'!A93</f>
        <v>B.1.1</v>
      </c>
      <c r="B93" s="19" t="str">
        <f>'Deskripsi Detil'!B93</f>
        <v>Penguatan kebijakan pengelolaan Huliwa</v>
      </c>
      <c r="C93" s="18"/>
      <c r="D93" s="18"/>
      <c r="E93" s="18"/>
      <c r="F93" s="18"/>
      <c r="G93" s="18"/>
      <c r="H93" s="65"/>
      <c r="I93" s="59">
        <f>H93-'Pengelolaan Detil'!G93</f>
        <v>0</v>
      </c>
    </row>
    <row r="94" spans="1:9">
      <c r="A94" s="47" t="str">
        <f>'Deskripsi Detil'!A94</f>
        <v>B.1.1.1</v>
      </c>
      <c r="B94" s="48" t="str">
        <f>'Deskripsi Detil'!B94</f>
        <v>Biaya kajian dan perancangan kebijakan</v>
      </c>
      <c r="C94" s="18">
        <f>'Pengelolaan Detil'!G94</f>
        <v>0</v>
      </c>
      <c r="D94" s="18">
        <v>0</v>
      </c>
      <c r="E94" s="18">
        <v>0</v>
      </c>
      <c r="F94" s="18">
        <v>0</v>
      </c>
      <c r="G94" s="18">
        <v>0</v>
      </c>
      <c r="H94" s="65">
        <f t="shared" ref="H94:H111" si="19">SUM(C94:G94)</f>
        <v>0</v>
      </c>
      <c r="I94" s="59">
        <f>H94-'Pengelolaan Detil'!G94</f>
        <v>0</v>
      </c>
    </row>
    <row r="95" spans="1:9" ht="26.4">
      <c r="A95" s="47" t="str">
        <f>'Deskripsi Detil'!A95</f>
        <v>B.1.1.2</v>
      </c>
      <c r="B95" s="48" t="str">
        <f>'Deskripsi Detil'!B95</f>
        <v>Biaya kunjungan dan pemeriksaan lapangan</v>
      </c>
      <c r="C95" s="18">
        <f>'Pengelolaan Detil'!G95</f>
        <v>15000000</v>
      </c>
      <c r="D95" s="18">
        <v>0</v>
      </c>
      <c r="E95" s="18">
        <v>0</v>
      </c>
      <c r="F95" s="18">
        <v>0</v>
      </c>
      <c r="G95" s="18">
        <v>0</v>
      </c>
      <c r="H95" s="65">
        <f t="shared" si="19"/>
        <v>15000000</v>
      </c>
      <c r="I95" s="59">
        <f>H95-'Pengelolaan Detil'!G95</f>
        <v>0</v>
      </c>
    </row>
    <row r="96" spans="1:9" ht="26.4">
      <c r="A96" s="47" t="str">
        <f>'Deskripsi Detil'!A96</f>
        <v>B.1.1.3</v>
      </c>
      <c r="B96" s="48" t="str">
        <f>'Deskripsi Detil'!B96</f>
        <v>Biaya pertemuan dan penguatan kebijakan lainnya</v>
      </c>
      <c r="C96" s="18">
        <f>'Pengelolaan Detil'!G96</f>
        <v>15000000</v>
      </c>
      <c r="D96" s="18">
        <v>0</v>
      </c>
      <c r="E96" s="18">
        <v>0</v>
      </c>
      <c r="F96" s="18">
        <v>0</v>
      </c>
      <c r="G96" s="18">
        <v>0</v>
      </c>
      <c r="H96" s="65">
        <f t="shared" si="19"/>
        <v>15000000</v>
      </c>
      <c r="I96" s="59">
        <f>H96-'Pengelolaan Detil'!G96</f>
        <v>0</v>
      </c>
    </row>
    <row r="97" spans="1:9" s="45" customFormat="1">
      <c r="A97" s="24" t="str">
        <f>'Deskripsi Detil'!A97</f>
        <v>B.1.2</v>
      </c>
      <c r="B97" s="19" t="str">
        <f>'Deskripsi Detil'!B97</f>
        <v>Pengelolaan Badan Pengelola Huliwa</v>
      </c>
      <c r="C97" s="18"/>
      <c r="D97" s="18"/>
      <c r="E97" s="18"/>
      <c r="F97" s="18"/>
      <c r="G97" s="18"/>
      <c r="H97" s="65"/>
      <c r="I97" s="59">
        <f>H97-'Pengelolaan Detil'!G97</f>
        <v>0</v>
      </c>
    </row>
    <row r="98" spans="1:9">
      <c r="A98" s="47" t="str">
        <f>'Deskripsi Detil'!A98</f>
        <v>B.1.2.1</v>
      </c>
      <c r="B98" s="48" t="str">
        <f>'Deskripsi Detil'!B98</f>
        <v xml:space="preserve">Biaya gaji dan tunjangan   </v>
      </c>
      <c r="C98" s="18">
        <f>'Pengelolaan Detil'!G98</f>
        <v>117128000.00000004</v>
      </c>
      <c r="D98" s="18">
        <v>0</v>
      </c>
      <c r="E98" s="18">
        <v>0</v>
      </c>
      <c r="F98" s="18">
        <v>0</v>
      </c>
      <c r="G98" s="18">
        <v>0</v>
      </c>
      <c r="H98" s="65">
        <f t="shared" si="19"/>
        <v>117128000.00000004</v>
      </c>
      <c r="I98" s="59">
        <f>H98-'Pengelolaan Detil'!G98</f>
        <v>0</v>
      </c>
    </row>
    <row r="99" spans="1:9">
      <c r="A99" s="47" t="str">
        <f>'Deskripsi Detil'!A99</f>
        <v>B.1.2.2</v>
      </c>
      <c r="B99" s="48" t="str">
        <f>'Deskripsi Detil'!B99</f>
        <v>Biaya konsultan</v>
      </c>
      <c r="C99" s="18">
        <f>'Pengelolaan Detil'!G99</f>
        <v>46851200.000000007</v>
      </c>
      <c r="D99" s="18">
        <v>0</v>
      </c>
      <c r="E99" s="18">
        <v>0</v>
      </c>
      <c r="F99" s="18">
        <v>0</v>
      </c>
      <c r="G99" s="18">
        <v>0</v>
      </c>
      <c r="H99" s="65">
        <f t="shared" si="19"/>
        <v>46851200.000000007</v>
      </c>
      <c r="I99" s="59">
        <f>H99-'Pengelolaan Detil'!G99</f>
        <v>0</v>
      </c>
    </row>
    <row r="100" spans="1:9">
      <c r="A100" s="47" t="str">
        <f>'Deskripsi Detil'!A100</f>
        <v>B.1.2.3</v>
      </c>
      <c r="B100" s="48" t="str">
        <f>'Deskripsi Detil'!B100</f>
        <v>Biaya rapat dan pertemuan</v>
      </c>
      <c r="C100" s="18">
        <f>'Pengelolaan Detil'!G100</f>
        <v>12000000</v>
      </c>
      <c r="D100" s="18">
        <v>0</v>
      </c>
      <c r="E100" s="18">
        <v>0</v>
      </c>
      <c r="F100" s="18">
        <v>0</v>
      </c>
      <c r="G100" s="18">
        <v>0</v>
      </c>
      <c r="H100" s="65">
        <f t="shared" si="19"/>
        <v>12000000</v>
      </c>
      <c r="I100" s="59">
        <f>H100-'Pengelolaan Detil'!G100</f>
        <v>0</v>
      </c>
    </row>
    <row r="101" spans="1:9" ht="26.4">
      <c r="A101" s="47" t="str">
        <f>'Deskripsi Detil'!A101</f>
        <v>B.1.2.4</v>
      </c>
      <c r="B101" s="48" t="str">
        <f>'Deskripsi Detil'!B101</f>
        <v>Biaya perjalanan dinas dan perjalanan lapangan</v>
      </c>
      <c r="C101" s="18">
        <f>'Pengelolaan Detil'!G101</f>
        <v>18500000</v>
      </c>
      <c r="D101" s="18">
        <v>0</v>
      </c>
      <c r="E101" s="18">
        <v>0</v>
      </c>
      <c r="F101" s="18">
        <v>0</v>
      </c>
      <c r="G101" s="18">
        <v>0</v>
      </c>
      <c r="H101" s="65">
        <f t="shared" si="19"/>
        <v>18500000</v>
      </c>
      <c r="I101" s="59">
        <f>H101-'Pengelolaan Detil'!G101</f>
        <v>0</v>
      </c>
    </row>
    <row r="102" spans="1:9">
      <c r="A102" s="47" t="str">
        <f>'Deskripsi Detil'!A102</f>
        <v>B.1.2.5</v>
      </c>
      <c r="B102" s="48" t="str">
        <f>'Deskripsi Detil'!B102</f>
        <v>Biaya transportasi</v>
      </c>
      <c r="C102" s="18">
        <f>'Pengelolaan Detil'!G102</f>
        <v>24000000</v>
      </c>
      <c r="D102" s="18">
        <v>0</v>
      </c>
      <c r="E102" s="18">
        <v>0</v>
      </c>
      <c r="F102" s="18">
        <v>0</v>
      </c>
      <c r="G102" s="18">
        <v>0</v>
      </c>
      <c r="H102" s="65">
        <f t="shared" si="19"/>
        <v>24000000</v>
      </c>
      <c r="I102" s="59">
        <f>H102-'Pengelolaan Detil'!G102</f>
        <v>0</v>
      </c>
    </row>
    <row r="103" spans="1:9">
      <c r="A103" s="47" t="str">
        <f>'Deskripsi Detil'!A103</f>
        <v>B.1.2.6</v>
      </c>
      <c r="B103" s="48" t="str">
        <f>'Deskripsi Detil'!B103</f>
        <v>Biaya komunikasi</v>
      </c>
      <c r="C103" s="18">
        <f>'Pengelolaan Detil'!G103</f>
        <v>24000000</v>
      </c>
      <c r="D103" s="18">
        <v>0</v>
      </c>
      <c r="E103" s="18">
        <v>0</v>
      </c>
      <c r="F103" s="18">
        <v>0</v>
      </c>
      <c r="G103" s="18">
        <v>0</v>
      </c>
      <c r="H103" s="65">
        <f t="shared" si="19"/>
        <v>24000000</v>
      </c>
      <c r="I103" s="59">
        <f>H103-'Pengelolaan Detil'!G103</f>
        <v>0</v>
      </c>
    </row>
    <row r="104" spans="1:9">
      <c r="A104" s="47" t="str">
        <f>'Deskripsi Detil'!A104</f>
        <v>B.1.2.7</v>
      </c>
      <c r="B104" s="48" t="str">
        <f>'Deskripsi Detil'!B104</f>
        <v>Biaya operasional kantor BP Huliwa</v>
      </c>
      <c r="C104" s="18">
        <f>'Pengelolaan Detil'!G104</f>
        <v>24000000</v>
      </c>
      <c r="D104" s="18">
        <v>0</v>
      </c>
      <c r="E104" s="18">
        <v>0</v>
      </c>
      <c r="F104" s="18">
        <v>0</v>
      </c>
      <c r="G104" s="18">
        <v>0</v>
      </c>
      <c r="H104" s="65">
        <f t="shared" si="19"/>
        <v>24000000</v>
      </c>
      <c r="I104" s="59">
        <f>H104-'Pengelolaan Detil'!G104</f>
        <v>0</v>
      </c>
    </row>
    <row r="105" spans="1:9">
      <c r="A105" s="47" t="str">
        <f>'Deskripsi Detil'!A105</f>
        <v>B.1.2.8</v>
      </c>
      <c r="B105" s="48" t="str">
        <f>'Deskripsi Detil'!B105</f>
        <v>Biaya BP Huliwa lainnya</v>
      </c>
      <c r="C105" s="18">
        <f>'Pengelolaan Detil'!G105</f>
        <v>12000000</v>
      </c>
      <c r="D105" s="18">
        <v>0</v>
      </c>
      <c r="E105" s="18">
        <v>0</v>
      </c>
      <c r="F105" s="18">
        <v>0</v>
      </c>
      <c r="G105" s="18">
        <v>0</v>
      </c>
      <c r="H105" s="65">
        <f t="shared" si="19"/>
        <v>12000000</v>
      </c>
      <c r="I105" s="59">
        <f>H105-'Pengelolaan Detil'!G105</f>
        <v>0</v>
      </c>
    </row>
    <row r="106" spans="1:9" s="45" customFormat="1">
      <c r="A106" s="24" t="str">
        <f>'Deskripsi Detil'!A106</f>
        <v>B.1.3</v>
      </c>
      <c r="B106" s="19" t="str">
        <f>'Deskripsi Detil'!B106</f>
        <v>Perencanaan, pemantauan dan evaluasi</v>
      </c>
      <c r="C106" s="18"/>
      <c r="D106" s="18"/>
      <c r="E106" s="18"/>
      <c r="F106" s="18"/>
      <c r="G106" s="18"/>
      <c r="H106" s="65"/>
      <c r="I106" s="59">
        <f>H106-'Pengelolaan Detil'!G106</f>
        <v>0</v>
      </c>
    </row>
    <row r="107" spans="1:9">
      <c r="A107" s="47" t="str">
        <f>'Deskripsi Detil'!A107</f>
        <v>B.1.3.1</v>
      </c>
      <c r="B107" s="48" t="str">
        <f>'Deskripsi Detil'!B107</f>
        <v>Biaya konsultan/fasilitator</v>
      </c>
      <c r="C107" s="18">
        <v>0</v>
      </c>
      <c r="D107" s="18">
        <v>0</v>
      </c>
      <c r="E107" s="18">
        <f>'Pengelolaan Detil'!G107</f>
        <v>36602500.000000015</v>
      </c>
      <c r="F107" s="18">
        <v>0</v>
      </c>
      <c r="G107" s="18">
        <v>0</v>
      </c>
      <c r="H107" s="65">
        <f t="shared" si="19"/>
        <v>36602500.000000015</v>
      </c>
      <c r="I107" s="59">
        <f>H107-'Pengelolaan Detil'!G107</f>
        <v>0</v>
      </c>
    </row>
    <row r="108" spans="1:9">
      <c r="A108" s="47" t="str">
        <f>'Deskripsi Detil'!A108</f>
        <v>B.1.3.2</v>
      </c>
      <c r="B108" s="48" t="str">
        <f>'Deskripsi Detil'!B108</f>
        <v>Biaya rapat dan pertemuan</v>
      </c>
      <c r="C108" s="18">
        <v>0</v>
      </c>
      <c r="D108" s="18">
        <v>0</v>
      </c>
      <c r="E108" s="18">
        <f>'Pengelolaan Detil'!G108</f>
        <v>17569200.000000007</v>
      </c>
      <c r="F108" s="18">
        <v>0</v>
      </c>
      <c r="G108" s="18">
        <v>0</v>
      </c>
      <c r="H108" s="65">
        <f t="shared" si="19"/>
        <v>17569200.000000007</v>
      </c>
      <c r="I108" s="59">
        <f>H108-'Pengelolaan Detil'!G108</f>
        <v>0</v>
      </c>
    </row>
    <row r="109" spans="1:9">
      <c r="A109" s="47" t="str">
        <f>'Deskripsi Detil'!A109</f>
        <v>B.1.3.3</v>
      </c>
      <c r="B109" s="48" t="str">
        <f>'Deskripsi Detil'!B109</f>
        <v>Biaya perjalanan lapangan</v>
      </c>
      <c r="C109" s="18">
        <v>0</v>
      </c>
      <c r="D109" s="18">
        <v>0</v>
      </c>
      <c r="E109" s="18">
        <f>'Pengelolaan Detil'!G109</f>
        <v>26353800.000000007</v>
      </c>
      <c r="F109" s="18">
        <v>0</v>
      </c>
      <c r="G109" s="18">
        <v>0</v>
      </c>
      <c r="H109" s="65">
        <f t="shared" si="19"/>
        <v>26353800.000000007</v>
      </c>
      <c r="I109" s="59">
        <f>H109-'Pengelolaan Detil'!G109</f>
        <v>0</v>
      </c>
    </row>
    <row r="110" spans="1:9">
      <c r="A110" s="47" t="str">
        <f>'Deskripsi Detil'!A110</f>
        <v>B.1.3.4</v>
      </c>
      <c r="B110" s="48" t="str">
        <f>'Deskripsi Detil'!B110</f>
        <v>Biaya transportasi</v>
      </c>
      <c r="C110" s="18">
        <v>0</v>
      </c>
      <c r="D110" s="18">
        <v>0</v>
      </c>
      <c r="E110" s="18">
        <f>'Pengelolaan Detil'!G110</f>
        <v>17569200.000000007</v>
      </c>
      <c r="F110" s="18">
        <v>0</v>
      </c>
      <c r="G110" s="18">
        <v>0</v>
      </c>
      <c r="H110" s="65">
        <f t="shared" si="19"/>
        <v>17569200.000000007</v>
      </c>
      <c r="I110" s="59">
        <f>H110-'Pengelolaan Detil'!G110</f>
        <v>0</v>
      </c>
    </row>
    <row r="111" spans="1:9">
      <c r="A111" s="47" t="str">
        <f>'Deskripsi Detil'!A111</f>
        <v>B.1.3.5</v>
      </c>
      <c r="B111" s="48" t="str">
        <f>'Deskripsi Detil'!B111</f>
        <v>Biaya PME lainnya</v>
      </c>
      <c r="C111" s="18">
        <v>0</v>
      </c>
      <c r="D111" s="18">
        <v>0</v>
      </c>
      <c r="E111" s="18">
        <f>'Pengelolaan Detil'!G111</f>
        <v>7320500.0000000028</v>
      </c>
      <c r="F111" s="18">
        <v>0</v>
      </c>
      <c r="G111" s="18">
        <v>0</v>
      </c>
      <c r="H111" s="65">
        <f t="shared" si="19"/>
        <v>7320500.0000000028</v>
      </c>
      <c r="I111" s="59">
        <f>H111-'Pengelolaan Detil'!G111</f>
        <v>0</v>
      </c>
    </row>
    <row r="112" spans="1:9" s="45" customFormat="1" ht="26.4">
      <c r="A112" s="24" t="str">
        <f>'Deskripsi Detil'!A112</f>
        <v>B.1.4</v>
      </c>
      <c r="B112" s="19" t="str">
        <f>'Deskripsi Detil'!B112</f>
        <v>Penguatan forum dan kelembagaan multipihak pengelola Huliwa</v>
      </c>
      <c r="C112" s="18"/>
      <c r="D112" s="18"/>
      <c r="E112" s="18"/>
      <c r="F112" s="18"/>
      <c r="G112" s="18"/>
      <c r="H112" s="65"/>
      <c r="I112" s="59">
        <f>H112-'Pengelolaan Detil'!G112</f>
        <v>0</v>
      </c>
    </row>
    <row r="113" spans="1:9">
      <c r="A113" s="47" t="str">
        <f>'Deskripsi Detil'!A113</f>
        <v>B.1.4.1</v>
      </c>
      <c r="B113" s="48" t="str">
        <f>'Deskripsi Detil'!B113</f>
        <v>Biaya konsultan/fasilitator</v>
      </c>
      <c r="C113" s="18">
        <v>0</v>
      </c>
      <c r="D113" s="18">
        <f>'Pengelolaan Detil'!G113</f>
        <v>36602500.000000015</v>
      </c>
      <c r="E113" s="18">
        <v>0</v>
      </c>
      <c r="F113" s="18">
        <v>0</v>
      </c>
      <c r="G113" s="18">
        <v>0</v>
      </c>
      <c r="H113" s="65">
        <f t="shared" ref="H113:H116" si="20">SUM(C113:G113)</f>
        <v>36602500.000000015</v>
      </c>
      <c r="I113" s="59">
        <f>H113-'Pengelolaan Detil'!G113</f>
        <v>0</v>
      </c>
    </row>
    <row r="114" spans="1:9">
      <c r="A114" s="47" t="str">
        <f>'Deskripsi Detil'!A114</f>
        <v>B.1.4.2</v>
      </c>
      <c r="B114" s="48" t="str">
        <f>'Deskripsi Detil'!B114</f>
        <v>Biaya rapat dan pertemuan</v>
      </c>
      <c r="C114" s="18">
        <v>0</v>
      </c>
      <c r="D114" s="18">
        <f>'Pengelolaan Detil'!G114</f>
        <v>17569200.000000007</v>
      </c>
      <c r="E114" s="18">
        <v>0</v>
      </c>
      <c r="F114" s="18">
        <v>0</v>
      </c>
      <c r="G114" s="18">
        <v>0</v>
      </c>
      <c r="H114" s="65">
        <f t="shared" si="20"/>
        <v>17569200.000000007</v>
      </c>
      <c r="I114" s="59">
        <f>H114-'Pengelolaan Detil'!G114</f>
        <v>0</v>
      </c>
    </row>
    <row r="115" spans="1:9">
      <c r="A115" s="47" t="str">
        <f>'Deskripsi Detil'!A115</f>
        <v>B.1.4.3</v>
      </c>
      <c r="B115" s="48" t="str">
        <f>'Deskripsi Detil'!B115</f>
        <v>Biaya dukungan bagi forum</v>
      </c>
      <c r="C115" s="18">
        <v>0</v>
      </c>
      <c r="D115" s="18">
        <f>'Pengelolaan Detil'!G115</f>
        <v>25000000</v>
      </c>
      <c r="E115" s="18">
        <v>0</v>
      </c>
      <c r="F115" s="18">
        <v>0</v>
      </c>
      <c r="G115" s="18">
        <v>0</v>
      </c>
      <c r="H115" s="65">
        <f t="shared" si="20"/>
        <v>25000000</v>
      </c>
      <c r="I115" s="59">
        <f>H115-'Pengelolaan Detil'!G115</f>
        <v>0</v>
      </c>
    </row>
    <row r="116" spans="1:9" ht="26.4">
      <c r="A116" s="47" t="str">
        <f>'Deskripsi Detil'!A116</f>
        <v>B.1.4.4</v>
      </c>
      <c r="B116" s="48" t="str">
        <f>'Deskripsi Detil'!B116</f>
        <v>Biaya dukungan pengembangan kelembagaan multipihak</v>
      </c>
      <c r="C116" s="18">
        <v>0</v>
      </c>
      <c r="D116" s="18">
        <f>'Pengelolaan Detil'!G116</f>
        <v>0</v>
      </c>
      <c r="E116" s="18">
        <v>0</v>
      </c>
      <c r="F116" s="18">
        <v>0</v>
      </c>
      <c r="G116" s="18">
        <v>0</v>
      </c>
      <c r="H116" s="65">
        <f t="shared" si="20"/>
        <v>0</v>
      </c>
      <c r="I116" s="59">
        <f>H116-'Pengelolaan Detil'!G116</f>
        <v>0</v>
      </c>
    </row>
    <row r="117" spans="1:9">
      <c r="A117" s="50"/>
      <c r="B117" s="34" t="str">
        <f>'Deskripsi Detil'!B117</f>
        <v>Sub Total B.1.</v>
      </c>
      <c r="C117" s="46">
        <f>SUM(C93:C116)</f>
        <v>308479200.00000006</v>
      </c>
      <c r="D117" s="46">
        <f t="shared" ref="D117:H117" si="21">SUM(D93:D116)</f>
        <v>79171700.00000003</v>
      </c>
      <c r="E117" s="46">
        <f t="shared" si="21"/>
        <v>105415200.00000003</v>
      </c>
      <c r="F117" s="46">
        <f t="shared" si="21"/>
        <v>0</v>
      </c>
      <c r="G117" s="46">
        <f t="shared" si="21"/>
        <v>0</v>
      </c>
      <c r="H117" s="46">
        <f t="shared" si="21"/>
        <v>493066100.00000006</v>
      </c>
      <c r="I117" s="59">
        <f>H117-'Pengelolaan Detil'!G117</f>
        <v>0</v>
      </c>
    </row>
    <row r="118" spans="1:9" ht="26.4">
      <c r="A118" s="36" t="str">
        <f>'Deskripsi Detil'!A118</f>
        <v>B.2.</v>
      </c>
      <c r="B118" s="37" t="str">
        <f>'Deskripsi Detil'!B118</f>
        <v>Pengembangan Jejaring Informasi, Kemitraan dan Pendanaan</v>
      </c>
      <c r="C118" s="38"/>
      <c r="D118" s="38"/>
      <c r="E118" s="38"/>
      <c r="F118" s="38"/>
      <c r="G118" s="38"/>
      <c r="H118" s="64"/>
      <c r="I118" s="59">
        <f>H118-'Pengelolaan Detil'!G118</f>
        <v>0</v>
      </c>
    </row>
    <row r="119" spans="1:9" s="45" customFormat="1">
      <c r="A119" s="24" t="str">
        <f>'Deskripsi Detil'!A119</f>
        <v>B.2.1</v>
      </c>
      <c r="B119" s="19" t="str">
        <f>'Deskripsi Detil'!B119</f>
        <v>Pengembangan kemitraan dan jejaring</v>
      </c>
      <c r="C119" s="18"/>
      <c r="D119" s="18"/>
      <c r="E119" s="18"/>
      <c r="F119" s="18"/>
      <c r="G119" s="18"/>
      <c r="H119" s="65"/>
      <c r="I119" s="59">
        <f>H119-'Pengelolaan Detil'!G119</f>
        <v>0</v>
      </c>
    </row>
    <row r="120" spans="1:9">
      <c r="A120" s="47" t="str">
        <f>'Deskripsi Detil'!A120</f>
        <v>B.2.1.1</v>
      </c>
      <c r="B120" s="48" t="str">
        <f>'Deskripsi Detil'!B120</f>
        <v>Biaya pengembangan media berjejaring</v>
      </c>
      <c r="C120" s="18">
        <v>0</v>
      </c>
      <c r="D120" s="18">
        <f>'Pengelolaan Detil'!G120/2</f>
        <v>6000000</v>
      </c>
      <c r="E120" s="18">
        <f>'Pengelolaan Detil'!G120/2</f>
        <v>6000000</v>
      </c>
      <c r="F120" s="18">
        <v>0</v>
      </c>
      <c r="G120" s="18">
        <v>0</v>
      </c>
      <c r="H120" s="65">
        <f t="shared" ref="H120:H123" si="22">SUM(C120:G120)</f>
        <v>12000000</v>
      </c>
      <c r="I120" s="59">
        <f>H120-'Pengelolaan Detil'!G120</f>
        <v>0</v>
      </c>
    </row>
    <row r="121" spans="1:9">
      <c r="A121" s="47" t="str">
        <f>'Deskripsi Detil'!A121</f>
        <v>B.2.1.2</v>
      </c>
      <c r="B121" s="48" t="str">
        <f>'Deskripsi Detil'!B121</f>
        <v>Biaya konsultan/fasilitator</v>
      </c>
      <c r="C121" s="18">
        <v>0</v>
      </c>
      <c r="D121" s="18">
        <f>'Pengelolaan Detil'!G121/2</f>
        <v>7500000</v>
      </c>
      <c r="E121" s="18">
        <f>'Pengelolaan Detil'!G121/2</f>
        <v>7500000</v>
      </c>
      <c r="F121" s="18">
        <v>0</v>
      </c>
      <c r="G121" s="18">
        <v>0</v>
      </c>
      <c r="H121" s="65">
        <f t="shared" si="22"/>
        <v>15000000</v>
      </c>
      <c r="I121" s="59">
        <f>H121-'Pengelolaan Detil'!G121</f>
        <v>0</v>
      </c>
    </row>
    <row r="122" spans="1:9">
      <c r="A122" s="47" t="str">
        <f>'Deskripsi Detil'!A122</f>
        <v>B.2.1.3</v>
      </c>
      <c r="B122" s="48" t="str">
        <f>'Deskripsi Detil'!B122</f>
        <v>Biaya rapat dan pertemuan</v>
      </c>
      <c r="C122" s="18">
        <v>0</v>
      </c>
      <c r="D122" s="18">
        <f>'Pengelolaan Detil'!G122/2</f>
        <v>6000000</v>
      </c>
      <c r="E122" s="18">
        <f>'Pengelolaan Detil'!G122/2</f>
        <v>6000000</v>
      </c>
      <c r="F122" s="18">
        <v>0</v>
      </c>
      <c r="G122" s="18">
        <v>0</v>
      </c>
      <c r="H122" s="65">
        <f t="shared" si="22"/>
        <v>12000000</v>
      </c>
      <c r="I122" s="59">
        <f>H122-'Pengelolaan Detil'!G122</f>
        <v>0</v>
      </c>
    </row>
    <row r="123" spans="1:9" ht="26.4">
      <c r="A123" s="47" t="str">
        <f>'Deskripsi Detil'!A123</f>
        <v>B.2.1.4</v>
      </c>
      <c r="B123" s="48" t="str">
        <f>'Deskripsi Detil'!B123</f>
        <v>Biaya penggalangan mitra dan jaringan lainnya</v>
      </c>
      <c r="C123" s="18">
        <v>0</v>
      </c>
      <c r="D123" s="18">
        <f>'Pengelolaan Detil'!G123/2</f>
        <v>7500000</v>
      </c>
      <c r="E123" s="18">
        <f>'Pengelolaan Detil'!G123/2</f>
        <v>7500000</v>
      </c>
      <c r="F123" s="18">
        <v>0</v>
      </c>
      <c r="G123" s="18">
        <v>0</v>
      </c>
      <c r="H123" s="65">
        <f t="shared" si="22"/>
        <v>15000000</v>
      </c>
      <c r="I123" s="59">
        <f>H123-'Pengelolaan Detil'!G123</f>
        <v>0</v>
      </c>
    </row>
    <row r="124" spans="1:9" s="45" customFormat="1" ht="26.4">
      <c r="A124" s="24" t="str">
        <f>'Deskripsi Detil'!A124</f>
        <v>B.2.2</v>
      </c>
      <c r="B124" s="19" t="str">
        <f>'Deskripsi Detil'!B124</f>
        <v>Perluasan sumber dana dan pengembangan model penggalangan dana</v>
      </c>
      <c r="C124" s="18"/>
      <c r="D124" s="18"/>
      <c r="E124" s="18"/>
      <c r="F124" s="18"/>
      <c r="G124" s="18"/>
      <c r="H124" s="65"/>
      <c r="I124" s="59">
        <f>H124-'Pengelolaan Detil'!G124</f>
        <v>0</v>
      </c>
    </row>
    <row r="125" spans="1:9" ht="26.4">
      <c r="A125" s="47" t="str">
        <f>'Deskripsi Detil'!A125</f>
        <v>B.2.2.1</v>
      </c>
      <c r="B125" s="48" t="str">
        <f>'Deskripsi Detil'!B125</f>
        <v xml:space="preserve">Biaya kajian kelayakan model/skema usaha/penggalangan dana </v>
      </c>
      <c r="C125" s="18">
        <v>0</v>
      </c>
      <c r="D125" s="18">
        <v>0</v>
      </c>
      <c r="E125" s="18">
        <f>'Pengelolaan Detil'!G125</f>
        <v>0</v>
      </c>
      <c r="F125" s="18">
        <v>0</v>
      </c>
      <c r="G125" s="18">
        <v>0</v>
      </c>
      <c r="H125" s="65">
        <f t="shared" ref="H125:H129" si="23">SUM(C125:G125)</f>
        <v>0</v>
      </c>
      <c r="I125" s="59">
        <f>H125-'Pengelolaan Detil'!G125</f>
        <v>0</v>
      </c>
    </row>
    <row r="126" spans="1:9">
      <c r="A126" s="47" t="str">
        <f>'Deskripsi Detil'!A126</f>
        <v>B.2.2.2</v>
      </c>
      <c r="B126" s="48" t="str">
        <f>'Deskripsi Detil'!B126</f>
        <v>Biaya konsultan/fasilitator</v>
      </c>
      <c r="C126" s="18">
        <v>0</v>
      </c>
      <c r="D126" s="18">
        <v>0</v>
      </c>
      <c r="E126" s="18">
        <f>'Pengelolaan Detil'!G126</f>
        <v>0</v>
      </c>
      <c r="F126" s="18">
        <v>0</v>
      </c>
      <c r="G126" s="18">
        <v>0</v>
      </c>
      <c r="H126" s="65">
        <f t="shared" si="23"/>
        <v>0</v>
      </c>
      <c r="I126" s="59">
        <f>H126-'Pengelolaan Detil'!G126</f>
        <v>0</v>
      </c>
    </row>
    <row r="127" spans="1:9">
      <c r="A127" s="47" t="str">
        <f>'Deskripsi Detil'!A127</f>
        <v>B.2.2.3</v>
      </c>
      <c r="B127" s="48" t="str">
        <f>'Deskripsi Detil'!B127</f>
        <v>Biaya rapat dan pertemuan</v>
      </c>
      <c r="C127" s="18">
        <v>0</v>
      </c>
      <c r="D127" s="18">
        <v>0</v>
      </c>
      <c r="E127" s="18">
        <f>'Pengelolaan Detil'!G127</f>
        <v>0</v>
      </c>
      <c r="F127" s="18">
        <v>0</v>
      </c>
      <c r="G127" s="18">
        <v>0</v>
      </c>
      <c r="H127" s="65">
        <f t="shared" si="23"/>
        <v>0</v>
      </c>
      <c r="I127" s="59">
        <f>H127-'Pengelolaan Detil'!G127</f>
        <v>0</v>
      </c>
    </row>
    <row r="128" spans="1:9" ht="26.4">
      <c r="A128" s="47" t="str">
        <f>'Deskripsi Detil'!A128</f>
        <v>B.2.2.4</v>
      </c>
      <c r="B128" s="48" t="str">
        <f>'Deskripsi Detil'!B128</f>
        <v xml:space="preserve">Dukungan pengembangan awal usaha/penggalangan dana </v>
      </c>
      <c r="C128" s="18">
        <v>0</v>
      </c>
      <c r="D128" s="18">
        <v>0</v>
      </c>
      <c r="E128" s="18">
        <f>'Pengelolaan Detil'!G128</f>
        <v>0</v>
      </c>
      <c r="F128" s="18">
        <v>0</v>
      </c>
      <c r="G128" s="18">
        <v>0</v>
      </c>
      <c r="H128" s="65">
        <f t="shared" si="23"/>
        <v>0</v>
      </c>
      <c r="I128" s="59">
        <f>H128-'Pengelolaan Detil'!G128</f>
        <v>0</v>
      </c>
    </row>
    <row r="129" spans="1:9" ht="26.4">
      <c r="A129" s="47" t="str">
        <f>'Deskripsi Detil'!A129</f>
        <v>B.2.2.5</v>
      </c>
      <c r="B129" s="48" t="str">
        <f>'Deskripsi Detil'!B129</f>
        <v>Biaya pengembangan model/skema penggalangan dana lainnya</v>
      </c>
      <c r="C129" s="18">
        <v>0</v>
      </c>
      <c r="D129" s="18">
        <v>0</v>
      </c>
      <c r="E129" s="18">
        <f>'Pengelolaan Detil'!G129</f>
        <v>20000000</v>
      </c>
      <c r="F129" s="18">
        <v>0</v>
      </c>
      <c r="G129" s="18">
        <v>0</v>
      </c>
      <c r="H129" s="65">
        <f t="shared" si="23"/>
        <v>20000000</v>
      </c>
      <c r="I129" s="59">
        <f>H129-'Pengelolaan Detil'!G129</f>
        <v>0</v>
      </c>
    </row>
    <row r="130" spans="1:9" s="45" customFormat="1" ht="26.4">
      <c r="A130" s="24" t="str">
        <f>'Deskripsi Detil'!A130</f>
        <v>B.2.3</v>
      </c>
      <c r="B130" s="19" t="str">
        <f>'Deskripsi Detil'!B130</f>
        <v>Pengembangan kelembagaan penggalangan dana berkelanjutan</v>
      </c>
      <c r="C130" s="18"/>
      <c r="D130" s="18"/>
      <c r="E130" s="18"/>
      <c r="F130" s="18"/>
      <c r="G130" s="18"/>
      <c r="H130" s="65"/>
      <c r="I130" s="59">
        <f>H130-'Pengelolaan Detil'!G130</f>
        <v>0</v>
      </c>
    </row>
    <row r="131" spans="1:9">
      <c r="A131" s="47" t="str">
        <f>'Deskripsi Detil'!A131</f>
        <v>B.2.3.1</v>
      </c>
      <c r="B131" s="48" t="str">
        <f>'Deskripsi Detil'!B131</f>
        <v>Biaya konsultan/fasilitator</v>
      </c>
      <c r="C131" s="18">
        <v>0</v>
      </c>
      <c r="D131" s="18">
        <v>0</v>
      </c>
      <c r="E131" s="18">
        <f>'Pengelolaan Detil'!G131</f>
        <v>0</v>
      </c>
      <c r="F131" s="18">
        <v>0</v>
      </c>
      <c r="G131" s="18">
        <v>0</v>
      </c>
      <c r="H131" s="65">
        <f t="shared" ref="H131:H134" si="24">SUM(C131:G131)</f>
        <v>0</v>
      </c>
      <c r="I131" s="59">
        <f>H131-'Pengelolaan Detil'!G131</f>
        <v>0</v>
      </c>
    </row>
    <row r="132" spans="1:9">
      <c r="A132" s="47" t="str">
        <f>'Deskripsi Detil'!A132</f>
        <v>B.2.3.2</v>
      </c>
      <c r="B132" s="48" t="str">
        <f>'Deskripsi Detil'!B132</f>
        <v>Biaya rapat dan pertemuan</v>
      </c>
      <c r="C132" s="18">
        <v>0</v>
      </c>
      <c r="D132" s="18">
        <v>0</v>
      </c>
      <c r="E132" s="18">
        <f>'Pengelolaan Detil'!G132</f>
        <v>0</v>
      </c>
      <c r="F132" s="18">
        <v>0</v>
      </c>
      <c r="G132" s="18">
        <v>0</v>
      </c>
      <c r="H132" s="65">
        <f t="shared" si="24"/>
        <v>0</v>
      </c>
      <c r="I132" s="59">
        <f>H132-'Pengelolaan Detil'!G132</f>
        <v>0</v>
      </c>
    </row>
    <row r="133" spans="1:9" ht="26.4">
      <c r="A133" s="47" t="str">
        <f>'Deskripsi Detil'!A133</f>
        <v>B.2.3.3</v>
      </c>
      <c r="B133" s="48" t="str">
        <f>'Deskripsi Detil'!B133</f>
        <v>Dukungan awal bagi kelembagaan penggalangan dana berkelanjutan</v>
      </c>
      <c r="C133" s="18">
        <v>0</v>
      </c>
      <c r="D133" s="18">
        <v>0</v>
      </c>
      <c r="E133" s="18">
        <f>'Pengelolaan Detil'!G133</f>
        <v>0</v>
      </c>
      <c r="F133" s="18">
        <v>0</v>
      </c>
      <c r="G133" s="18">
        <v>0</v>
      </c>
      <c r="H133" s="65">
        <f t="shared" si="24"/>
        <v>0</v>
      </c>
      <c r="I133" s="59">
        <f>H133-'Pengelolaan Detil'!G133</f>
        <v>0</v>
      </c>
    </row>
    <row r="134" spans="1:9" ht="26.4">
      <c r="A134" s="47" t="str">
        <f>'Deskripsi Detil'!A134</f>
        <v>B.2.3.4</v>
      </c>
      <c r="B134" s="48" t="str">
        <f>'Deskripsi Detil'!B134</f>
        <v>Biaya pengembangan kelembagaan lainnya</v>
      </c>
      <c r="C134" s="18">
        <v>0</v>
      </c>
      <c r="D134" s="18">
        <v>0</v>
      </c>
      <c r="E134" s="18">
        <f>'Pengelolaan Detil'!G134</f>
        <v>20000000</v>
      </c>
      <c r="F134" s="18">
        <v>0</v>
      </c>
      <c r="G134" s="18">
        <v>0</v>
      </c>
      <c r="H134" s="65">
        <f t="shared" si="24"/>
        <v>20000000</v>
      </c>
      <c r="I134" s="59">
        <f>H134-'Pengelolaan Detil'!G134</f>
        <v>0</v>
      </c>
    </row>
    <row r="135" spans="1:9">
      <c r="A135" s="50"/>
      <c r="B135" s="34" t="str">
        <f>'Deskripsi Detil'!B135</f>
        <v>Sub Total B.2.</v>
      </c>
      <c r="C135" s="46">
        <f>SUM(C119:C134)</f>
        <v>0</v>
      </c>
      <c r="D135" s="46">
        <f t="shared" ref="D135:H135" si="25">SUM(D119:D134)</f>
        <v>27000000</v>
      </c>
      <c r="E135" s="46">
        <f t="shared" si="25"/>
        <v>67000000</v>
      </c>
      <c r="F135" s="46">
        <f t="shared" si="25"/>
        <v>0</v>
      </c>
      <c r="G135" s="46">
        <f t="shared" si="25"/>
        <v>0</v>
      </c>
      <c r="H135" s="46">
        <f t="shared" si="25"/>
        <v>94000000</v>
      </c>
      <c r="I135" s="59">
        <f>H135-'Pengelolaan Detil'!G135</f>
        <v>0</v>
      </c>
    </row>
    <row r="136" spans="1:9">
      <c r="A136" s="23"/>
      <c r="B136" s="20" t="str">
        <f>'Deskripsi Detil'!B136</f>
        <v>Sub Total B.</v>
      </c>
      <c r="C136" s="49">
        <f>C117+C135</f>
        <v>308479200.00000006</v>
      </c>
      <c r="D136" s="49">
        <f t="shared" ref="D136:H136" si="26">D117+D135</f>
        <v>106171700.00000003</v>
      </c>
      <c r="E136" s="49">
        <f t="shared" si="26"/>
        <v>172415200.00000003</v>
      </c>
      <c r="F136" s="49">
        <f t="shared" si="26"/>
        <v>0</v>
      </c>
      <c r="G136" s="49">
        <f t="shared" si="26"/>
        <v>0</v>
      </c>
      <c r="H136" s="49">
        <f t="shared" si="26"/>
        <v>587066100</v>
      </c>
      <c r="I136" s="59">
        <f>H136-'Pengelolaan Detil'!G136</f>
        <v>0</v>
      </c>
    </row>
    <row r="137" spans="1:9">
      <c r="A137" s="39"/>
      <c r="B137" s="40" t="str">
        <f>'Deskripsi Detil'!B137</f>
        <v>TOTAL</v>
      </c>
      <c r="C137" s="54">
        <f>C90+C136</f>
        <v>1110612450.0000002</v>
      </c>
      <c r="D137" s="54">
        <f t="shared" ref="D137:H137" si="27">D90+D136</f>
        <v>663555700</v>
      </c>
      <c r="E137" s="54">
        <f t="shared" si="27"/>
        <v>396053600</v>
      </c>
      <c r="F137" s="54">
        <f t="shared" si="27"/>
        <v>275690400</v>
      </c>
      <c r="G137" s="54">
        <f t="shared" si="27"/>
        <v>1454505250.0000005</v>
      </c>
      <c r="H137" s="54">
        <f t="shared" si="27"/>
        <v>3900417400.0000005</v>
      </c>
      <c r="I137" s="59">
        <f>H137-'Pengelolaan Detil'!G137</f>
        <v>0</v>
      </c>
    </row>
    <row r="138" spans="1:9">
      <c r="A138" s="26"/>
      <c r="B138" s="21"/>
    </row>
    <row r="139" spans="1:9">
      <c r="A139" s="3"/>
      <c r="B139" s="8"/>
    </row>
    <row r="140" spans="1:9" s="6" customFormat="1">
      <c r="A140" s="1"/>
      <c r="B140" s="7"/>
      <c r="C140" s="13"/>
      <c r="D140" s="13"/>
      <c r="E140" s="13"/>
      <c r="F140" s="13"/>
      <c r="G140" s="13"/>
      <c r="H140" s="62"/>
    </row>
    <row r="141" spans="1:9" s="6" customFormat="1">
      <c r="A141" s="1"/>
      <c r="B141" s="7"/>
      <c r="C141" s="13"/>
      <c r="D141" s="13"/>
      <c r="E141" s="13"/>
      <c r="F141" s="13"/>
      <c r="G141" s="13"/>
      <c r="H141" s="62"/>
    </row>
    <row r="142" spans="1:9" s="6" customFormat="1">
      <c r="A142" s="1"/>
      <c r="B142" s="7"/>
      <c r="C142" s="13"/>
      <c r="D142" s="13"/>
      <c r="E142" s="13"/>
      <c r="F142" s="13"/>
      <c r="G142" s="13"/>
      <c r="H142" s="62"/>
    </row>
    <row r="143" spans="1:9" s="6" customFormat="1">
      <c r="A143" s="1"/>
      <c r="B143" s="7"/>
      <c r="C143" s="13"/>
      <c r="D143" s="13"/>
      <c r="E143" s="13"/>
      <c r="F143" s="13"/>
      <c r="G143" s="13"/>
      <c r="H143" s="62"/>
    </row>
    <row r="144" spans="1:9" s="6" customFormat="1">
      <c r="A144" s="27"/>
      <c r="B144" s="4"/>
      <c r="C144" s="13"/>
      <c r="D144" s="13"/>
      <c r="E144" s="13"/>
      <c r="F144" s="13"/>
      <c r="G144" s="13"/>
      <c r="H144" s="62"/>
    </row>
    <row r="145" spans="1:9" s="6" customFormat="1">
      <c r="A145" s="28"/>
      <c r="B145" s="5"/>
      <c r="C145" s="13"/>
      <c r="D145" s="13"/>
      <c r="E145" s="13"/>
      <c r="F145" s="13"/>
      <c r="G145" s="13"/>
      <c r="H145" s="62"/>
    </row>
    <row r="146" spans="1:9" s="6" customFormat="1">
      <c r="A146" s="1"/>
      <c r="B146" s="7"/>
      <c r="C146" s="14"/>
      <c r="D146" s="14"/>
      <c r="E146" s="14"/>
      <c r="F146" s="14"/>
      <c r="G146" s="14"/>
      <c r="H146" s="63"/>
    </row>
    <row r="147" spans="1:9" s="6" customFormat="1">
      <c r="A147" s="1"/>
      <c r="B147" s="7"/>
      <c r="C147" s="14"/>
      <c r="D147" s="14"/>
      <c r="E147" s="14"/>
      <c r="F147" s="14"/>
      <c r="G147" s="14"/>
      <c r="H147" s="63"/>
    </row>
    <row r="148" spans="1:9" s="6" customFormat="1">
      <c r="A148" s="28"/>
      <c r="B148" s="5"/>
      <c r="C148" s="13"/>
      <c r="D148" s="13"/>
      <c r="E148" s="13"/>
      <c r="F148" s="13"/>
      <c r="G148" s="13"/>
      <c r="H148" s="62"/>
    </row>
    <row r="149" spans="1:9" s="6" customFormat="1">
      <c r="A149" s="28"/>
      <c r="B149" s="5"/>
      <c r="C149" s="13"/>
      <c r="D149" s="13"/>
      <c r="E149" s="13"/>
      <c r="F149" s="13"/>
      <c r="G149" s="13"/>
      <c r="H149" s="62"/>
    </row>
    <row r="150" spans="1:9" s="6" customFormat="1">
      <c r="A150" s="28"/>
      <c r="B150" s="5"/>
      <c r="C150" s="13"/>
      <c r="D150" s="13"/>
      <c r="E150" s="13"/>
      <c r="F150" s="13"/>
      <c r="G150" s="13"/>
      <c r="H150" s="62"/>
    </row>
    <row r="151" spans="1:9" s="6" customFormat="1">
      <c r="A151" s="28"/>
      <c r="B151" s="5"/>
      <c r="C151" s="13"/>
      <c r="D151" s="13"/>
      <c r="E151" s="13"/>
      <c r="F151" s="13"/>
      <c r="G151" s="13"/>
      <c r="H151" s="62"/>
    </row>
    <row r="152" spans="1:9" s="6" customFormat="1">
      <c r="A152" s="28"/>
      <c r="B152" s="5"/>
      <c r="C152" s="13"/>
      <c r="D152" s="13"/>
      <c r="E152" s="13"/>
      <c r="F152" s="13"/>
      <c r="G152" s="13"/>
      <c r="H152" s="62"/>
    </row>
    <row r="154" spans="1:9">
      <c r="C154" s="11"/>
      <c r="D154" s="11"/>
      <c r="E154" s="11"/>
      <c r="F154" s="11"/>
      <c r="G154" s="11"/>
      <c r="H154" s="10"/>
    </row>
    <row r="155" spans="1:9">
      <c r="C155" s="11"/>
      <c r="D155" s="11"/>
      <c r="E155" s="11"/>
      <c r="F155" s="11"/>
      <c r="G155" s="11"/>
      <c r="H155" s="10"/>
    </row>
    <row r="156" spans="1:9" s="45" customFormat="1">
      <c r="A156" s="3"/>
      <c r="B156" s="8"/>
      <c r="C156" s="10"/>
      <c r="D156" s="10"/>
      <c r="E156" s="10"/>
      <c r="F156" s="10"/>
      <c r="G156" s="10"/>
      <c r="H156" s="10"/>
      <c r="I156" s="42"/>
    </row>
    <row r="157" spans="1:9">
      <c r="C157" s="11"/>
      <c r="D157" s="11"/>
      <c r="E157" s="11"/>
      <c r="F157" s="11"/>
      <c r="G157" s="11"/>
      <c r="H157" s="10"/>
    </row>
    <row r="158" spans="1:9">
      <c r="C158" s="11"/>
      <c r="D158" s="11"/>
      <c r="E158" s="11"/>
      <c r="F158" s="11"/>
      <c r="G158" s="11"/>
      <c r="H158" s="10"/>
    </row>
    <row r="161" spans="1:9" s="45" customFormat="1">
      <c r="A161" s="3"/>
      <c r="B161" s="8"/>
      <c r="C161" s="15"/>
      <c r="D161" s="15"/>
      <c r="E161" s="15"/>
      <c r="F161" s="15"/>
      <c r="G161" s="15"/>
      <c r="H161" s="15"/>
      <c r="I161" s="42"/>
    </row>
    <row r="172" spans="1:9">
      <c r="A172" s="28"/>
      <c r="B172" s="5"/>
    </row>
    <row r="173" spans="1:9">
      <c r="A173" s="28"/>
      <c r="B173" s="5"/>
    </row>
    <row r="174" spans="1:9">
      <c r="A174" s="28"/>
      <c r="B174" s="5"/>
    </row>
    <row r="175" spans="1:9">
      <c r="A175" s="28"/>
      <c r="B175" s="5"/>
    </row>
    <row r="176" spans="1:9">
      <c r="A176" s="28"/>
      <c r="B176" s="5"/>
    </row>
    <row r="178" spans="1:2">
      <c r="A178" s="29"/>
      <c r="B178" s="22"/>
    </row>
    <row r="179" spans="1:2">
      <c r="A179" s="28"/>
      <c r="B179" s="5"/>
    </row>
    <row r="180" spans="1:2">
      <c r="A180" s="28"/>
      <c r="B180" s="5"/>
    </row>
    <row r="181" spans="1:2">
      <c r="A181" s="28"/>
      <c r="B181" s="5"/>
    </row>
    <row r="182" spans="1:2">
      <c r="A182" s="28"/>
      <c r="B182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3300"/>
  </sheetPr>
  <dimension ref="A1:F60"/>
  <sheetViews>
    <sheetView showGridLines="0" zoomScale="84" zoomScaleNormal="84" workbookViewId="0"/>
  </sheetViews>
  <sheetFormatPr defaultRowHeight="13.2"/>
  <cols>
    <col min="1" max="1" width="3.33203125" style="76" customWidth="1"/>
    <col min="2" max="2" width="43.44140625" style="76" customWidth="1"/>
    <col min="3" max="4" width="18.21875" style="76" customWidth="1"/>
    <col min="5" max="5" width="18.109375" style="76" customWidth="1"/>
    <col min="6" max="6" width="7.44140625" style="76" customWidth="1"/>
    <col min="7" max="7" width="19.77734375" style="76" customWidth="1"/>
    <col min="8" max="16384" width="8.88671875" style="76"/>
  </cols>
  <sheetData>
    <row r="1" spans="1:4">
      <c r="A1" s="30" t="s">
        <v>270</v>
      </c>
    </row>
    <row r="2" spans="1:4">
      <c r="A2" s="30" t="s">
        <v>2</v>
      </c>
    </row>
    <row r="3" spans="1:4">
      <c r="A3" s="30" t="s">
        <v>271</v>
      </c>
    </row>
    <row r="5" spans="1:4" ht="31.2" customHeight="1">
      <c r="A5" s="84" t="s">
        <v>272</v>
      </c>
      <c r="B5" s="84"/>
      <c r="C5" s="85"/>
      <c r="D5" s="85"/>
    </row>
    <row r="6" spans="1:4" s="86" customFormat="1" ht="13.8" customHeight="1">
      <c r="A6" s="45"/>
      <c r="B6" s="45"/>
    </row>
    <row r="7" spans="1:4" ht="26.4">
      <c r="A7" s="83" t="s">
        <v>274</v>
      </c>
      <c r="B7" s="78" t="str">
        <f>'Pengembangan Grafik'!B31</f>
        <v>Pemantapan Status dan Fungsi Kawasan dan Pengamanan Kawasan</v>
      </c>
      <c r="C7" s="79">
        <f>'Pengembangan Grafik'!C21</f>
        <v>16192500000</v>
      </c>
    </row>
    <row r="8" spans="1:4" ht="26.4">
      <c r="A8" s="83" t="s">
        <v>275</v>
      </c>
      <c r="B8" s="78" t="str">
        <f>'Pengembangan Grafik'!B32</f>
        <v>Pelestarian Peran dan Fungsi Kawasan Hutan Lindung</v>
      </c>
      <c r="C8" s="79">
        <f>'Pengembangan Grafik'!C22</f>
        <v>1687000000</v>
      </c>
    </row>
    <row r="9" spans="1:4" ht="26.4">
      <c r="A9" s="83" t="s">
        <v>276</v>
      </c>
      <c r="B9" s="78" t="str">
        <f>'Pengembangan Grafik'!B33</f>
        <v xml:space="preserve">Pemberdayaan dan Penguatan Kelembagaan Masyarakat Adat </v>
      </c>
      <c r="C9" s="79">
        <f>'Pengembangan Grafik'!C23</f>
        <v>504500000</v>
      </c>
    </row>
    <row r="10" spans="1:4" ht="26.4">
      <c r="A10" s="83" t="s">
        <v>277</v>
      </c>
      <c r="B10" s="78" t="str">
        <f>'Pengembangan Grafik'!B34</f>
        <v xml:space="preserve">Pengembangan dan Penguatan Kelembagaan Pengelola Kawasan </v>
      </c>
      <c r="C10" s="79">
        <f>'Pengembangan Grafik'!C24</f>
        <v>1240000000</v>
      </c>
    </row>
    <row r="11" spans="1:4" ht="26.4">
      <c r="A11" s="83" t="s">
        <v>278</v>
      </c>
      <c r="B11" s="78" t="str">
        <f>'Pengembangan Grafik'!B35</f>
        <v>Pengembangan Jejaring Informasi, Kemitraan dan Pendanaan</v>
      </c>
      <c r="C11" s="80">
        <f>'Pengembangan Grafik'!C25</f>
        <v>0</v>
      </c>
    </row>
    <row r="12" spans="1:4" ht="23.4" customHeight="1">
      <c r="A12" s="77"/>
      <c r="B12" s="81" t="s">
        <v>273</v>
      </c>
      <c r="D12" s="82">
        <f>SUM(C7:C11)</f>
        <v>19624000000</v>
      </c>
    </row>
    <row r="13" spans="1:4" ht="31.2" customHeight="1">
      <c r="A13" s="84" t="s">
        <v>279</v>
      </c>
      <c r="B13" s="84"/>
      <c r="C13" s="85"/>
      <c r="D13" s="85"/>
    </row>
    <row r="14" spans="1:4" s="86" customFormat="1" ht="13.8" customHeight="1">
      <c r="A14" s="45"/>
      <c r="B14" s="45"/>
    </row>
    <row r="15" spans="1:4" ht="26.4">
      <c r="A15" s="83" t="s">
        <v>274</v>
      </c>
      <c r="B15" s="78" t="str">
        <f>B7</f>
        <v>Pemantapan Status dan Fungsi Kawasan dan Pengamanan Kawasan</v>
      </c>
      <c r="C15" s="79">
        <f>'Pengelolaan Tahun Grafik'!H20</f>
        <v>8111931500</v>
      </c>
    </row>
    <row r="16" spans="1:4" ht="26.4">
      <c r="A16" s="83" t="s">
        <v>275</v>
      </c>
      <c r="B16" s="78" t="str">
        <f t="shared" ref="B16:B19" si="0">B8</f>
        <v>Pelestarian Peran dan Fungsi Kawasan Hutan Lindung</v>
      </c>
      <c r="C16" s="79">
        <f>'Pengelolaan Tahun Grafik'!H21</f>
        <v>3228320000</v>
      </c>
    </row>
    <row r="17" spans="1:4" ht="26.4">
      <c r="A17" s="83" t="s">
        <v>276</v>
      </c>
      <c r="B17" s="78" t="str">
        <f t="shared" si="0"/>
        <v xml:space="preserve">Pemberdayaan dan Penguatan Kelembagaan Masyarakat Adat </v>
      </c>
      <c r="C17" s="79">
        <f>'Pengelolaan Tahun Grafik'!H22</f>
        <v>3888572800</v>
      </c>
    </row>
    <row r="18" spans="1:4" ht="26.4">
      <c r="A18" s="83" t="s">
        <v>277</v>
      </c>
      <c r="B18" s="78" t="str">
        <f t="shared" si="0"/>
        <v xml:space="preserve">Pengembangan dan Penguatan Kelembagaan Pengelola Kawasan </v>
      </c>
      <c r="C18" s="79">
        <f>'Pengelolaan Tahun Grafik'!H23</f>
        <v>2306727100</v>
      </c>
    </row>
    <row r="19" spans="1:4" ht="26.4">
      <c r="A19" s="83" t="s">
        <v>278</v>
      </c>
      <c r="B19" s="78" t="str">
        <f t="shared" si="0"/>
        <v>Pengembangan Jejaring Informasi, Kemitraan dan Pendanaan</v>
      </c>
      <c r="C19" s="80">
        <f>'Pengelolaan Tahun Grafik'!H24</f>
        <v>1022000000</v>
      </c>
    </row>
    <row r="20" spans="1:4" ht="23.4" customHeight="1">
      <c r="A20" s="77"/>
      <c r="B20" s="81" t="s">
        <v>273</v>
      </c>
      <c r="D20" s="82">
        <f>SUM(C15:C19)</f>
        <v>18557551400</v>
      </c>
    </row>
    <row r="21" spans="1:4" s="86" customFormat="1" ht="13.8" customHeight="1">
      <c r="A21" s="45"/>
      <c r="B21" s="45"/>
    </row>
    <row r="22" spans="1:4">
      <c r="A22" s="83"/>
      <c r="B22" s="2" t="s">
        <v>280</v>
      </c>
      <c r="C22" s="79">
        <f>'Pengelolaan Pihak Tahun Grafik'!B4</f>
        <v>3253500000</v>
      </c>
    </row>
    <row r="23" spans="1:4">
      <c r="A23" s="83"/>
      <c r="B23" s="2" t="s">
        <v>281</v>
      </c>
      <c r="C23" s="79">
        <f>'Pengelolaan Pihak Tahun Grafik'!C4</f>
        <v>3935900000</v>
      </c>
    </row>
    <row r="24" spans="1:4">
      <c r="A24" s="83"/>
      <c r="B24" s="2" t="s">
        <v>282</v>
      </c>
      <c r="C24" s="79">
        <f>'Pengelolaan Pihak Tahun Grafik'!D4</f>
        <v>3759840000</v>
      </c>
    </row>
    <row r="25" spans="1:4">
      <c r="A25" s="83"/>
      <c r="B25" s="2" t="s">
        <v>283</v>
      </c>
      <c r="C25" s="79">
        <f>'Pengelolaan Pihak Tahun Grafik'!E4</f>
        <v>3707894000</v>
      </c>
    </row>
    <row r="26" spans="1:4">
      <c r="A26" s="83"/>
      <c r="B26" s="2" t="s">
        <v>284</v>
      </c>
      <c r="C26" s="80">
        <f>'Pengelolaan Pihak Tahun Grafik'!F4</f>
        <v>3900417400.0000005</v>
      </c>
    </row>
    <row r="27" spans="1:4" ht="23.4" customHeight="1">
      <c r="A27" s="77"/>
      <c r="B27" s="81" t="s">
        <v>273</v>
      </c>
      <c r="D27" s="82">
        <f>SUM(C22:C26)</f>
        <v>18557551400</v>
      </c>
    </row>
    <row r="28" spans="1:4" ht="23.4" customHeight="1">
      <c r="A28" s="77"/>
      <c r="B28" s="81"/>
      <c r="D28" s="82"/>
    </row>
    <row r="29" spans="1:4">
      <c r="A29" s="88"/>
      <c r="B29" s="89"/>
      <c r="C29" s="88"/>
      <c r="D29" s="88"/>
    </row>
    <row r="30" spans="1:4">
      <c r="A30" s="88"/>
      <c r="B30" s="90" t="s">
        <v>303</v>
      </c>
      <c r="C30" s="88"/>
      <c r="D30" s="88"/>
    </row>
    <row r="31" spans="1:4">
      <c r="A31" s="88"/>
      <c r="B31" s="91" t="s">
        <v>285</v>
      </c>
      <c r="C31" s="88"/>
      <c r="D31" s="88"/>
    </row>
    <row r="32" spans="1:4">
      <c r="A32" s="88"/>
      <c r="B32" s="91"/>
      <c r="C32" s="88"/>
      <c r="D32" s="88"/>
    </row>
    <row r="33" spans="1:6" ht="26.4">
      <c r="A33" s="88"/>
      <c r="B33" s="92" t="s">
        <v>299</v>
      </c>
      <c r="C33" s="93">
        <v>56000000</v>
      </c>
      <c r="D33" s="94" t="s">
        <v>288</v>
      </c>
    </row>
    <row r="34" spans="1:6">
      <c r="A34" s="88"/>
      <c r="B34" s="89" t="s">
        <v>286</v>
      </c>
      <c r="C34" s="95">
        <v>28259526</v>
      </c>
      <c r="D34" s="89" t="s">
        <v>289</v>
      </c>
    </row>
    <row r="35" spans="1:6" ht="26.4">
      <c r="A35" s="88"/>
      <c r="B35" s="92" t="s">
        <v>300</v>
      </c>
      <c r="C35" s="96">
        <f>C33/C34</f>
        <v>1.9816326714043258</v>
      </c>
      <c r="D35" s="89" t="s">
        <v>290</v>
      </c>
    </row>
    <row r="36" spans="1:6">
      <c r="A36" s="88"/>
      <c r="B36" s="89" t="s">
        <v>292</v>
      </c>
      <c r="C36" s="95">
        <v>38000</v>
      </c>
      <c r="D36" s="89" t="s">
        <v>289</v>
      </c>
    </row>
    <row r="37" spans="1:6" ht="26.4">
      <c r="A37" s="88"/>
      <c r="B37" s="92" t="s">
        <v>301</v>
      </c>
      <c r="C37" s="95">
        <f>E59</f>
        <v>1395434.7113260434</v>
      </c>
      <c r="D37" s="89" t="s">
        <v>288</v>
      </c>
    </row>
    <row r="38" spans="1:6">
      <c r="A38" s="88"/>
      <c r="B38" s="89" t="s">
        <v>296</v>
      </c>
      <c r="C38" s="98">
        <f>C37*13000</f>
        <v>18140651247.238564</v>
      </c>
      <c r="D38" s="90" t="s">
        <v>302</v>
      </c>
    </row>
    <row r="39" spans="1:6">
      <c r="A39" s="88"/>
      <c r="B39" s="88"/>
      <c r="C39" s="97"/>
      <c r="D39" s="88"/>
    </row>
    <row r="40" spans="1:6">
      <c r="C40" s="87"/>
    </row>
    <row r="41" spans="1:6" ht="15.6" customHeight="1">
      <c r="A41" s="88"/>
      <c r="B41" s="89"/>
      <c r="C41" s="88"/>
      <c r="D41" s="88"/>
    </row>
    <row r="42" spans="1:6">
      <c r="A42" s="88"/>
      <c r="B42" s="90" t="s">
        <v>304</v>
      </c>
      <c r="C42" s="88"/>
      <c r="D42" s="88"/>
    </row>
    <row r="43" spans="1:6">
      <c r="A43" s="88"/>
      <c r="B43" s="91" t="s">
        <v>285</v>
      </c>
      <c r="C43" s="88"/>
      <c r="D43" s="88"/>
    </row>
    <row r="44" spans="1:6">
      <c r="A44" s="88"/>
      <c r="B44" s="91"/>
      <c r="C44" s="88"/>
      <c r="D44" s="88"/>
    </row>
    <row r="45" spans="1:6" ht="26.4">
      <c r="A45" s="88"/>
      <c r="B45" s="92" t="s">
        <v>287</v>
      </c>
      <c r="C45" s="93">
        <v>135307990</v>
      </c>
      <c r="D45" s="94" t="s">
        <v>288</v>
      </c>
    </row>
    <row r="46" spans="1:6">
      <c r="A46" s="88"/>
      <c r="B46" s="89" t="s">
        <v>286</v>
      </c>
      <c r="C46" s="95">
        <v>28259526</v>
      </c>
      <c r="D46" s="89" t="s">
        <v>289</v>
      </c>
    </row>
    <row r="47" spans="1:6" ht="26.4">
      <c r="A47" s="88"/>
      <c r="B47" s="92" t="s">
        <v>298</v>
      </c>
      <c r="C47" s="96">
        <f>C45/C46</f>
        <v>4.788048815822318</v>
      </c>
      <c r="D47" s="89" t="s">
        <v>297</v>
      </c>
    </row>
    <row r="48" spans="1:6">
      <c r="A48" s="88"/>
      <c r="B48" s="89" t="s">
        <v>291</v>
      </c>
      <c r="C48" s="97">
        <v>11.29</v>
      </c>
      <c r="D48" s="89" t="s">
        <v>297</v>
      </c>
      <c r="E48" s="99">
        <f>C35*C36</f>
        <v>75302.041513364384</v>
      </c>
      <c r="F48" s="100">
        <v>2004</v>
      </c>
    </row>
    <row r="49" spans="1:6">
      <c r="A49" s="88"/>
      <c r="B49" s="89" t="s">
        <v>292</v>
      </c>
      <c r="C49" s="95">
        <v>38000</v>
      </c>
      <c r="D49" s="89" t="s">
        <v>289</v>
      </c>
      <c r="E49" s="99">
        <f>E48*1.1</f>
        <v>82832.245664700822</v>
      </c>
      <c r="F49" s="100">
        <v>2005</v>
      </c>
    </row>
    <row r="50" spans="1:6">
      <c r="A50" s="88"/>
      <c r="B50" s="89" t="s">
        <v>293</v>
      </c>
      <c r="C50" s="95">
        <f>C49*C48</f>
        <v>429019.99999999994</v>
      </c>
      <c r="D50" s="89" t="s">
        <v>294</v>
      </c>
      <c r="E50" s="99">
        <f t="shared" ref="E50:E58" si="1">E49*1.1</f>
        <v>91115.470231170912</v>
      </c>
      <c r="F50" s="100">
        <v>2006</v>
      </c>
    </row>
    <row r="51" spans="1:6">
      <c r="A51" s="88"/>
      <c r="B51" s="89" t="s">
        <v>296</v>
      </c>
      <c r="C51" s="98">
        <f>C50*13000</f>
        <v>5577259999.999999</v>
      </c>
      <c r="D51" s="90" t="s">
        <v>295</v>
      </c>
      <c r="E51" s="99">
        <f t="shared" si="1"/>
        <v>100227.01725428802</v>
      </c>
      <c r="F51" s="100">
        <v>2007</v>
      </c>
    </row>
    <row r="52" spans="1:6">
      <c r="A52" s="88"/>
      <c r="B52" s="89"/>
      <c r="C52" s="98"/>
      <c r="D52" s="90"/>
      <c r="E52" s="99">
        <f t="shared" si="1"/>
        <v>110249.71897971682</v>
      </c>
      <c r="F52" s="100">
        <v>2008</v>
      </c>
    </row>
    <row r="53" spans="1:6">
      <c r="A53" s="77"/>
      <c r="B53" s="81"/>
      <c r="D53" s="82"/>
      <c r="E53" s="99">
        <f t="shared" si="1"/>
        <v>121274.69087768851</v>
      </c>
      <c r="F53" s="100">
        <v>2009</v>
      </c>
    </row>
    <row r="54" spans="1:6">
      <c r="C54" s="87"/>
      <c r="E54" s="99">
        <f t="shared" si="1"/>
        <v>133402.15996545737</v>
      </c>
      <c r="F54" s="100">
        <v>2010</v>
      </c>
    </row>
    <row r="55" spans="1:6">
      <c r="C55" s="87"/>
      <c r="E55" s="99">
        <f t="shared" si="1"/>
        <v>146742.37596200311</v>
      </c>
      <c r="F55" s="100">
        <v>2011</v>
      </c>
    </row>
    <row r="56" spans="1:6">
      <c r="C56" s="87"/>
      <c r="E56" s="99">
        <f t="shared" si="1"/>
        <v>161416.61355820342</v>
      </c>
      <c r="F56" s="100">
        <v>2012</v>
      </c>
    </row>
    <row r="57" spans="1:6">
      <c r="E57" s="99">
        <f t="shared" si="1"/>
        <v>177558.27491402379</v>
      </c>
      <c r="F57" s="100">
        <v>2013</v>
      </c>
    </row>
    <row r="58" spans="1:6">
      <c r="E58" s="99">
        <f t="shared" si="1"/>
        <v>195314.10240542618</v>
      </c>
      <c r="F58" s="100">
        <v>2014</v>
      </c>
    </row>
    <row r="59" spans="1:6">
      <c r="E59" s="99">
        <f>SUM(E48:E58)</f>
        <v>1395434.7113260434</v>
      </c>
      <c r="F59" s="100"/>
    </row>
    <row r="60" spans="1:6">
      <c r="E60" s="99">
        <f>E59*13000</f>
        <v>18140651247.238564</v>
      </c>
      <c r="F60" s="100"/>
    </row>
  </sheetData>
  <pageMargins left="0.7" right="0.7" top="0.75" bottom="0.75" header="0.3" footer="0.3"/>
  <pageSetup orientation="portrait" horizontalDpi="4294967293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3300"/>
  </sheetPr>
  <dimension ref="A1:G53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16384" width="8.88671875" style="42"/>
  </cols>
  <sheetData>
    <row r="1" spans="1:7">
      <c r="A1" s="30" t="s">
        <v>305</v>
      </c>
      <c r="D1" s="9"/>
      <c r="E1" s="9"/>
      <c r="F1" s="9"/>
      <c r="G1" s="9"/>
    </row>
    <row r="2" spans="1:7">
      <c r="A2" s="30" t="s">
        <v>2</v>
      </c>
      <c r="C2" s="103"/>
      <c r="D2" s="101"/>
      <c r="E2" s="101"/>
      <c r="F2" s="101"/>
      <c r="G2" s="101"/>
    </row>
    <row r="3" spans="1:7">
      <c r="A3" s="30" t="s">
        <v>271</v>
      </c>
      <c r="C3" s="103"/>
      <c r="D3" s="102"/>
      <c r="E3" s="102"/>
      <c r="F3" s="102"/>
      <c r="G3" s="102"/>
    </row>
    <row r="4" spans="1:7">
      <c r="A4" s="3"/>
      <c r="B4" s="8"/>
      <c r="C4" s="102">
        <f>C16</f>
        <v>3253500000</v>
      </c>
      <c r="D4" s="102">
        <f t="shared" ref="D4:G4" si="0">D16</f>
        <v>3935900000</v>
      </c>
      <c r="E4" s="102">
        <f t="shared" si="0"/>
        <v>3759840000</v>
      </c>
      <c r="F4" s="102">
        <f t="shared" si="0"/>
        <v>3707894000</v>
      </c>
      <c r="G4" s="102">
        <f t="shared" si="0"/>
        <v>3900417400.0000005</v>
      </c>
    </row>
    <row r="5" spans="1:7" s="43" customFormat="1">
      <c r="A5" s="117" t="s">
        <v>8</v>
      </c>
      <c r="B5" s="117" t="s">
        <v>3</v>
      </c>
      <c r="C5" s="118" t="str">
        <f>'Pengelolaan Detil'!C5:H5</f>
        <v>ANGGARAN PENGELOLAAN RUTIN</v>
      </c>
      <c r="D5" s="118"/>
      <c r="E5" s="118"/>
      <c r="F5" s="118"/>
      <c r="G5" s="118"/>
    </row>
    <row r="6" spans="1:7" s="44" customFormat="1">
      <c r="A6" s="117"/>
      <c r="B6" s="117"/>
      <c r="C6" s="53" t="str">
        <f>'Pengelolaan Detil'!C6</f>
        <v>2015</v>
      </c>
      <c r="D6" s="53" t="str">
        <f>'Pengelolaan Detil'!D6</f>
        <v>2016</v>
      </c>
      <c r="E6" s="53" t="str">
        <f>'Pengelolaan Detil'!E6</f>
        <v>2017</v>
      </c>
      <c r="F6" s="53" t="str">
        <f>'Pengelolaan Detil'!F6</f>
        <v>2018</v>
      </c>
      <c r="G6" s="53" t="str">
        <f>'Pengelolaan Detil'!G6</f>
        <v>2019</v>
      </c>
    </row>
    <row r="7" spans="1:7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</row>
    <row r="8" spans="1:7" ht="26.4">
      <c r="A8" s="47" t="str">
        <f>'Deskripsi Detil'!A8</f>
        <v>A.1.</v>
      </c>
      <c r="B8" s="60" t="str">
        <f>'Deskripsi Detil'!B8</f>
        <v>Pemantapan Status dan Fungsi Kawasan dan Pengamanan Kawasan</v>
      </c>
      <c r="C8" s="35">
        <f>'Pengelolaan Rekap Tahun'!C13</f>
        <v>1387000000</v>
      </c>
      <c r="D8" s="35">
        <f>'Pengelolaan Rekap Tahun'!D13</f>
        <v>1493500000</v>
      </c>
      <c r="E8" s="35">
        <f>'Pengelolaan Rekap Tahun'!E13</f>
        <v>1610650000.0000002</v>
      </c>
      <c r="F8" s="35">
        <f>'Pengelolaan Rekap Tahun'!F13</f>
        <v>1739515000.0000002</v>
      </c>
      <c r="G8" s="35">
        <f>'Pengelolaan Rekap Tahun'!G13</f>
        <v>1881266500.0000005</v>
      </c>
    </row>
    <row r="9" spans="1:7" ht="26.4">
      <c r="A9" s="47" t="str">
        <f>'Deskripsi Detil'!A37</f>
        <v>A.2.</v>
      </c>
      <c r="B9" s="60" t="str">
        <f>'Deskripsi Detil'!B37</f>
        <v>Pelestarian Peran dan Fungsi Kawasan Hutan Lindung</v>
      </c>
      <c r="C9" s="35">
        <f>'Pengelolaan Rekap Tahun'!C20</f>
        <v>627000000</v>
      </c>
      <c r="D9" s="35">
        <f>'Pengelolaan Rekap Tahun'!D20</f>
        <v>617000000</v>
      </c>
      <c r="E9" s="35">
        <f>'Pengelolaan Rekap Tahun'!E20</f>
        <v>600000000</v>
      </c>
      <c r="F9" s="35">
        <f>'Pengelolaan Rekap Tahun'!F20</f>
        <v>657600000</v>
      </c>
      <c r="G9" s="35">
        <f>'Pengelolaan Rekap Tahun'!G20</f>
        <v>726720000</v>
      </c>
    </row>
    <row r="10" spans="1:7" ht="26.4">
      <c r="A10" s="47" t="str">
        <f>'Deskripsi Detil'!A62</f>
        <v>A.3.</v>
      </c>
      <c r="B10" s="60" t="str">
        <f>'Deskripsi Detil'!B62</f>
        <v xml:space="preserve">Pemberdayaan dan Penguatan Kelembagaan Masyarakat Adat </v>
      </c>
      <c r="C10" s="35">
        <f>'Pengelolaan Rekap Tahun'!C27</f>
        <v>688000000</v>
      </c>
      <c r="D10" s="35">
        <f>'Pengelolaan Rekap Tahun'!D27</f>
        <v>988800000</v>
      </c>
      <c r="E10" s="35">
        <f>'Pengelolaan Rekap Tahun'!E27</f>
        <v>803280000</v>
      </c>
      <c r="F10" s="35">
        <f>'Pengelolaan Rekap Tahun'!F27</f>
        <v>703128000</v>
      </c>
      <c r="G10" s="35">
        <f>'Pengelolaan Rekap Tahun'!G27</f>
        <v>705364800</v>
      </c>
    </row>
    <row r="11" spans="1:7">
      <c r="A11" s="23"/>
      <c r="B11" s="20" t="str">
        <f>'Deskripsi Detil'!B90</f>
        <v>Sub Total A.</v>
      </c>
      <c r="C11" s="49">
        <f>SUM(C8:C10)</f>
        <v>2702000000</v>
      </c>
      <c r="D11" s="49">
        <f t="shared" ref="D11:G11" si="1">SUM(D8:D10)</f>
        <v>3099300000</v>
      </c>
      <c r="E11" s="49">
        <f t="shared" si="1"/>
        <v>3013930000</v>
      </c>
      <c r="F11" s="49">
        <f t="shared" si="1"/>
        <v>3100243000</v>
      </c>
      <c r="G11" s="49">
        <f t="shared" si="1"/>
        <v>3313351300.0000005</v>
      </c>
    </row>
    <row r="12" spans="1:7">
      <c r="A12" s="39" t="str">
        <f>'Deskripsi Detil'!A91</f>
        <v>B.</v>
      </c>
      <c r="B12" s="40" t="str">
        <f>'Deskripsi Detil'!B91</f>
        <v>BIAYA PENGELOLAAN PENDUKUNG</v>
      </c>
      <c r="C12" s="41"/>
      <c r="D12" s="41"/>
      <c r="E12" s="41"/>
      <c r="F12" s="41"/>
      <c r="G12" s="41"/>
    </row>
    <row r="13" spans="1:7" ht="26.4">
      <c r="A13" s="47" t="str">
        <f>'Deskripsi Detil'!A92</f>
        <v>B.1.</v>
      </c>
      <c r="B13" s="60" t="str">
        <f>'Deskripsi Detil'!B92</f>
        <v xml:space="preserve">Pengembangan dan Penguatan Kelembagaan Pengelola Kawasan </v>
      </c>
      <c r="C13" s="35">
        <f>'Pengelolaan Rekap Tahun'!C35</f>
        <v>415500000</v>
      </c>
      <c r="D13" s="35">
        <f>'Pengelolaan Rekap Tahun'!D35</f>
        <v>477600000</v>
      </c>
      <c r="E13" s="35">
        <f>'Pengelolaan Rekap Tahun'!E35</f>
        <v>456910000</v>
      </c>
      <c r="F13" s="35">
        <f>'Pengelolaan Rekap Tahun'!F35</f>
        <v>463651000</v>
      </c>
      <c r="G13" s="35">
        <f>'Pengelolaan Rekap Tahun'!G35</f>
        <v>493066100.00000012</v>
      </c>
    </row>
    <row r="14" spans="1:7" ht="26.4">
      <c r="A14" s="47" t="str">
        <f>'Deskripsi Detil'!A118</f>
        <v>B.2.</v>
      </c>
      <c r="B14" s="60" t="str">
        <f>'Deskripsi Detil'!B118</f>
        <v>Pengembangan Jejaring Informasi, Kemitraan dan Pendanaan</v>
      </c>
      <c r="C14" s="35">
        <f>'Pengelolaan Rekap Tahun'!C40</f>
        <v>136000000</v>
      </c>
      <c r="D14" s="35">
        <f>'Pengelolaan Rekap Tahun'!D40</f>
        <v>359000000</v>
      </c>
      <c r="E14" s="35">
        <f>'Pengelolaan Rekap Tahun'!E40</f>
        <v>289000000</v>
      </c>
      <c r="F14" s="35">
        <f>'Pengelolaan Rekap Tahun'!F40</f>
        <v>144000000</v>
      </c>
      <c r="G14" s="35">
        <f>'Pengelolaan Rekap Tahun'!G40</f>
        <v>94000000</v>
      </c>
    </row>
    <row r="15" spans="1:7">
      <c r="A15" s="23"/>
      <c r="B15" s="20" t="str">
        <f>'Deskripsi Detil'!B136</f>
        <v>Sub Total B.</v>
      </c>
      <c r="C15" s="49">
        <f>SUM(C13:C14)</f>
        <v>551500000</v>
      </c>
      <c r="D15" s="49">
        <f t="shared" ref="D15:G15" si="2">SUM(D13:D14)</f>
        <v>836600000</v>
      </c>
      <c r="E15" s="49">
        <f t="shared" si="2"/>
        <v>745910000</v>
      </c>
      <c r="F15" s="49">
        <f t="shared" si="2"/>
        <v>607651000</v>
      </c>
      <c r="G15" s="49">
        <f t="shared" si="2"/>
        <v>587066100.00000012</v>
      </c>
    </row>
    <row r="16" spans="1:7">
      <c r="A16" s="39"/>
      <c r="B16" s="40" t="s">
        <v>0</v>
      </c>
      <c r="C16" s="54">
        <f>C11+C15</f>
        <v>3253500000</v>
      </c>
      <c r="D16" s="54">
        <f t="shared" ref="D16:G16" si="3">D11+D15</f>
        <v>3935900000</v>
      </c>
      <c r="E16" s="54">
        <f t="shared" si="3"/>
        <v>3759840000</v>
      </c>
      <c r="F16" s="54">
        <f t="shared" si="3"/>
        <v>3707894000</v>
      </c>
      <c r="G16" s="54">
        <f t="shared" si="3"/>
        <v>3900417400.0000005</v>
      </c>
    </row>
    <row r="18" spans="1:7" s="12" customFormat="1" ht="40.799999999999997" customHeight="1">
      <c r="A18" s="124" t="s">
        <v>306</v>
      </c>
      <c r="B18" s="124"/>
      <c r="C18" s="104">
        <f>C16</f>
        <v>3253500000</v>
      </c>
      <c r="D18" s="104">
        <f t="shared" ref="D18:G18" si="4">D16</f>
        <v>3935900000</v>
      </c>
      <c r="E18" s="104">
        <f t="shared" si="4"/>
        <v>3759840000</v>
      </c>
      <c r="F18" s="104">
        <f t="shared" si="4"/>
        <v>3707894000</v>
      </c>
      <c r="G18" s="104">
        <f t="shared" si="4"/>
        <v>3900417400.0000005</v>
      </c>
    </row>
    <row r="19" spans="1:7" s="12" customFormat="1">
      <c r="A19" s="28"/>
      <c r="B19" s="5"/>
    </row>
    <row r="20" spans="1:7" s="12" customFormat="1" ht="40.799999999999997" customHeight="1">
      <c r="A20" s="124" t="s">
        <v>307</v>
      </c>
      <c r="B20" s="124"/>
      <c r="C20" s="105"/>
      <c r="D20" s="105"/>
      <c r="E20" s="105"/>
      <c r="F20" s="105"/>
      <c r="G20" s="105"/>
    </row>
    <row r="22" spans="1:7" s="12" customFormat="1">
      <c r="A22" s="106" t="str">
        <f>'Pengelolaan Pihak Tahun Grafik'!A7</f>
        <v>Pemerintah Daerah</v>
      </c>
      <c r="C22" s="13">
        <f>'Pengelolaan Pihak Tahun Grafik'!B7</f>
        <v>1049000000</v>
      </c>
      <c r="D22" s="13">
        <f>'Pengelolaan Pihak Tahun Grafik'!C7</f>
        <v>1053100000</v>
      </c>
      <c r="E22" s="13">
        <f>'Pengelolaan Pihak Tahun Grafik'!D7</f>
        <v>1140710000</v>
      </c>
      <c r="F22" s="13">
        <f>'Pengelolaan Pihak Tahun Grafik'!E7</f>
        <v>1069829500.0000001</v>
      </c>
      <c r="G22" s="13">
        <f>'Pengelolaan Pihak Tahun Grafik'!F7</f>
        <v>1110612450.0000002</v>
      </c>
    </row>
    <row r="23" spans="1:7" s="12" customFormat="1">
      <c r="A23" s="106" t="str">
        <f>'Pengelolaan Pihak Tahun Grafik'!A8</f>
        <v>Korporasi dan CSR</v>
      </c>
      <c r="C23" s="13">
        <f>'Pengelolaan Pihak Tahun Grafik'!B8</f>
        <v>299500000</v>
      </c>
      <c r="D23" s="13">
        <f>'Pengelolaan Pihak Tahun Grafik'!C8</f>
        <v>363700000</v>
      </c>
      <c r="E23" s="13">
        <f>'Pengelolaan Pihak Tahun Grafik'!D8</f>
        <v>528370000</v>
      </c>
      <c r="F23" s="13">
        <f>'Pengelolaan Pihak Tahun Grafik'!E8</f>
        <v>569567000</v>
      </c>
      <c r="G23" s="13">
        <f>'Pengelolaan Pihak Tahun Grafik'!F8</f>
        <v>663555700</v>
      </c>
    </row>
    <row r="24" spans="1:7">
      <c r="A24" s="106" t="str">
        <f>'Pengelolaan Pihak Tahun Grafik'!A9</f>
        <v>TNC dan NGO Lainnya</v>
      </c>
      <c r="C24" s="13">
        <f>'Pengelolaan Pihak Tahun Grafik'!B9</f>
        <v>653500000</v>
      </c>
      <c r="D24" s="13">
        <f>'Pengelolaan Pihak Tahun Grafik'!C9</f>
        <v>583600000</v>
      </c>
      <c r="E24" s="13">
        <f>'Pengelolaan Pihak Tahun Grafik'!D9</f>
        <v>491660000</v>
      </c>
      <c r="F24" s="13">
        <f>'Pengelolaan Pihak Tahun Grafik'!E9</f>
        <v>400776000</v>
      </c>
      <c r="G24" s="13">
        <f>'Pengelolaan Pihak Tahun Grafik'!F9</f>
        <v>396053600</v>
      </c>
    </row>
    <row r="25" spans="1:7">
      <c r="A25" s="106"/>
      <c r="C25" s="107"/>
      <c r="D25" s="107"/>
      <c r="E25" s="107"/>
      <c r="F25" s="107"/>
      <c r="G25" s="107"/>
    </row>
    <row r="26" spans="1:7" s="45" customFormat="1" ht="25.2" customHeight="1">
      <c r="A26" s="125" t="s">
        <v>315</v>
      </c>
      <c r="B26" s="125"/>
      <c r="C26" s="108">
        <f>SUM(C22:C24)</f>
        <v>2002000000</v>
      </c>
      <c r="D26" s="108">
        <f t="shared" ref="D26:G26" si="5">SUM(D22:D24)</f>
        <v>2000400000</v>
      </c>
      <c r="E26" s="108">
        <f t="shared" si="5"/>
        <v>2160740000</v>
      </c>
      <c r="F26" s="108">
        <f t="shared" si="5"/>
        <v>2040172500</v>
      </c>
      <c r="G26" s="108">
        <f t="shared" si="5"/>
        <v>2170221750</v>
      </c>
    </row>
    <row r="27" spans="1:7" ht="25.2" customHeight="1" thickBot="1">
      <c r="A27" s="123" t="s">
        <v>316</v>
      </c>
      <c r="B27" s="123"/>
      <c r="C27" s="110">
        <f>C18-C26</f>
        <v>1251500000</v>
      </c>
      <c r="D27" s="110">
        <f t="shared" ref="D27:G27" si="6">D18-D26</f>
        <v>1935500000</v>
      </c>
      <c r="E27" s="110">
        <f t="shared" si="6"/>
        <v>1599100000</v>
      </c>
      <c r="F27" s="110">
        <f t="shared" si="6"/>
        <v>1667721500</v>
      </c>
      <c r="G27" s="110">
        <f t="shared" si="6"/>
        <v>1730195650.0000005</v>
      </c>
    </row>
    <row r="28" spans="1:7" ht="13.2" customHeight="1" thickTop="1">
      <c r="A28" s="109"/>
      <c r="B28" s="109"/>
      <c r="C28" s="62"/>
      <c r="D28" s="62"/>
      <c r="E28" s="62"/>
      <c r="F28" s="62"/>
      <c r="G28" s="62"/>
    </row>
    <row r="29" spans="1:7" ht="25.2" customHeight="1">
      <c r="A29" s="106" t="s">
        <v>308</v>
      </c>
      <c r="C29" s="13"/>
      <c r="D29" s="13"/>
      <c r="E29" s="13"/>
      <c r="F29" s="13"/>
      <c r="G29" s="13"/>
    </row>
    <row r="30" spans="1:7" ht="26.4">
      <c r="A30" s="111" t="s">
        <v>317</v>
      </c>
      <c r="B30" s="2" t="s">
        <v>310</v>
      </c>
      <c r="C30" s="12">
        <v>25000000</v>
      </c>
      <c r="D30" s="12">
        <v>30000000</v>
      </c>
      <c r="E30" s="12">
        <f>D30*1.5</f>
        <v>45000000</v>
      </c>
      <c r="F30" s="12">
        <f>E30*1.1</f>
        <v>49500000.000000007</v>
      </c>
      <c r="G30" s="12">
        <f>F30*1.3</f>
        <v>64350000.000000015</v>
      </c>
    </row>
    <row r="31" spans="1:7">
      <c r="A31" s="111" t="s">
        <v>317</v>
      </c>
      <c r="B31" s="2" t="s">
        <v>311</v>
      </c>
      <c r="C31" s="12">
        <v>15000000</v>
      </c>
      <c r="D31" s="12">
        <f t="shared" ref="D31:E31" si="7">C31*1.5</f>
        <v>22500000</v>
      </c>
      <c r="E31" s="12">
        <f t="shared" si="7"/>
        <v>33750000</v>
      </c>
      <c r="F31" s="12">
        <f t="shared" ref="F31:F32" si="8">E31*1.1</f>
        <v>37125000</v>
      </c>
      <c r="G31" s="12">
        <f t="shared" ref="G31:G32" si="9">F31*1.3</f>
        <v>48262500</v>
      </c>
    </row>
    <row r="32" spans="1:7" ht="26.4">
      <c r="A32" s="111" t="s">
        <v>317</v>
      </c>
      <c r="B32" s="2" t="s">
        <v>312</v>
      </c>
      <c r="C32" s="12">
        <v>15000000</v>
      </c>
      <c r="D32" s="12">
        <v>30000000</v>
      </c>
      <c r="E32" s="12">
        <f t="shared" ref="E32" si="10">D32*1.5</f>
        <v>45000000</v>
      </c>
      <c r="F32" s="12">
        <f t="shared" si="8"/>
        <v>49500000.000000007</v>
      </c>
      <c r="G32" s="12">
        <f t="shared" si="9"/>
        <v>64350000.000000015</v>
      </c>
    </row>
    <row r="33" spans="1:7">
      <c r="A33" s="111" t="s">
        <v>317</v>
      </c>
      <c r="B33" s="2" t="s">
        <v>313</v>
      </c>
      <c r="C33" s="12">
        <v>9000000</v>
      </c>
      <c r="D33" s="12">
        <v>52900000</v>
      </c>
      <c r="E33" s="12">
        <v>61090000</v>
      </c>
      <c r="F33" s="12">
        <v>76279000</v>
      </c>
      <c r="G33" s="12">
        <v>98727900</v>
      </c>
    </row>
    <row r="34" spans="1:7" ht="12" customHeight="1">
      <c r="A34" s="122"/>
      <c r="B34" s="122"/>
      <c r="C34" s="107"/>
      <c r="D34" s="107"/>
      <c r="E34" s="107"/>
      <c r="F34" s="107"/>
      <c r="G34" s="107"/>
    </row>
    <row r="35" spans="1:7" s="45" customFormat="1" ht="25.2" customHeight="1">
      <c r="A35" s="125" t="s">
        <v>314</v>
      </c>
      <c r="B35" s="125"/>
      <c r="C35" s="108">
        <f>SUM(C30:C33)</f>
        <v>64000000</v>
      </c>
      <c r="D35" s="108">
        <f t="shared" ref="D35:G35" si="11">SUM(D30:D33)</f>
        <v>135400000</v>
      </c>
      <c r="E35" s="108">
        <f t="shared" si="11"/>
        <v>184840000</v>
      </c>
      <c r="F35" s="108">
        <f t="shared" si="11"/>
        <v>212404000</v>
      </c>
      <c r="G35" s="108">
        <f t="shared" si="11"/>
        <v>275690400</v>
      </c>
    </row>
    <row r="36" spans="1:7" ht="36.6" customHeight="1" thickBot="1">
      <c r="A36" s="126" t="s">
        <v>309</v>
      </c>
      <c r="B36" s="126"/>
      <c r="C36" s="110">
        <f>C27-C35</f>
        <v>1187500000</v>
      </c>
      <c r="D36" s="110">
        <f t="shared" ref="D36:G36" si="12">D27-D35</f>
        <v>1800100000</v>
      </c>
      <c r="E36" s="110">
        <f t="shared" si="12"/>
        <v>1414260000</v>
      </c>
      <c r="F36" s="110">
        <f t="shared" si="12"/>
        <v>1455317500</v>
      </c>
      <c r="G36" s="110">
        <f t="shared" si="12"/>
        <v>1454505250.0000005</v>
      </c>
    </row>
    <row r="37" spans="1:7" ht="13.2" customHeight="1" thickTop="1">
      <c r="A37" s="109"/>
      <c r="B37" s="109"/>
      <c r="C37" s="62"/>
      <c r="D37" s="62"/>
      <c r="E37" s="62"/>
      <c r="F37" s="62"/>
      <c r="G37" s="62"/>
    </row>
    <row r="38" spans="1:7" ht="25.2" customHeight="1">
      <c r="A38" s="106" t="s">
        <v>318</v>
      </c>
      <c r="C38" s="13"/>
      <c r="D38" s="13"/>
      <c r="E38" s="13"/>
      <c r="F38" s="13"/>
      <c r="G38" s="13"/>
    </row>
    <row r="39" spans="1:7" ht="39.6">
      <c r="A39" s="111" t="s">
        <v>317</v>
      </c>
      <c r="B39" s="2" t="s">
        <v>320</v>
      </c>
      <c r="C39" s="12">
        <v>400000000</v>
      </c>
      <c r="D39" s="12">
        <v>600000000</v>
      </c>
      <c r="E39" s="12">
        <v>450000000</v>
      </c>
      <c r="F39" s="12">
        <v>450000000</v>
      </c>
      <c r="G39" s="12">
        <v>350000000</v>
      </c>
    </row>
    <row r="40" spans="1:7" ht="26.4">
      <c r="A40" s="111" t="s">
        <v>317</v>
      </c>
      <c r="B40" s="2" t="s">
        <v>321</v>
      </c>
      <c r="C40" s="12">
        <v>600000000</v>
      </c>
      <c r="D40" s="12">
        <v>900000000</v>
      </c>
      <c r="E40" s="12">
        <v>600000000</v>
      </c>
      <c r="F40" s="12">
        <v>600000000</v>
      </c>
      <c r="G40" s="12">
        <v>600000000</v>
      </c>
    </row>
    <row r="41" spans="1:7" ht="26.4">
      <c r="A41" s="111" t="s">
        <v>317</v>
      </c>
      <c r="B41" s="2" t="s">
        <v>323</v>
      </c>
      <c r="C41" s="12">
        <v>100000000</v>
      </c>
      <c r="D41" s="12">
        <f>C41*1.2</f>
        <v>120000000</v>
      </c>
      <c r="E41" s="12">
        <f t="shared" ref="E41:G41" si="13">D41*1.2</f>
        <v>144000000</v>
      </c>
      <c r="F41" s="12">
        <f t="shared" si="13"/>
        <v>172800000</v>
      </c>
      <c r="G41" s="12">
        <f t="shared" si="13"/>
        <v>207360000</v>
      </c>
    </row>
    <row r="42" spans="1:7">
      <c r="A42" s="111" t="s">
        <v>317</v>
      </c>
      <c r="B42" s="2" t="s">
        <v>324</v>
      </c>
      <c r="C42" s="12">
        <v>50000000</v>
      </c>
      <c r="D42" s="12">
        <f>C42*1.5</f>
        <v>75000000</v>
      </c>
      <c r="E42" s="12">
        <f t="shared" ref="E42:G42" si="14">D42*1.5</f>
        <v>112500000</v>
      </c>
      <c r="F42" s="12">
        <f t="shared" si="14"/>
        <v>168750000</v>
      </c>
      <c r="G42" s="12">
        <f>F42*1.5-20000000</f>
        <v>233125000</v>
      </c>
    </row>
    <row r="43" spans="1:7">
      <c r="A43" s="111" t="s">
        <v>317</v>
      </c>
      <c r="B43" s="2" t="s">
        <v>322</v>
      </c>
      <c r="C43" s="12">
        <f>C36-C39-C40-C41-C42</f>
        <v>37500000</v>
      </c>
      <c r="D43" s="12">
        <f t="shared" ref="D43:G43" si="15">D36-D39-D40-D41-D42</f>
        <v>105100000</v>
      </c>
      <c r="E43" s="12">
        <f t="shared" si="15"/>
        <v>107760000</v>
      </c>
      <c r="F43" s="12">
        <f t="shared" si="15"/>
        <v>63767500</v>
      </c>
      <c r="G43" s="12">
        <f t="shared" si="15"/>
        <v>64020250.000000477</v>
      </c>
    </row>
    <row r="44" spans="1:7" ht="12" customHeight="1">
      <c r="A44" s="122"/>
      <c r="B44" s="122"/>
      <c r="C44" s="107"/>
      <c r="D44" s="107"/>
      <c r="E44" s="107"/>
      <c r="F44" s="107"/>
      <c r="G44" s="107"/>
    </row>
    <row r="45" spans="1:7" s="45" customFormat="1" ht="25.2" customHeight="1" thickBot="1">
      <c r="A45" s="123" t="s">
        <v>319</v>
      </c>
      <c r="B45" s="123"/>
      <c r="C45" s="110">
        <f>SUM(C39:C43)</f>
        <v>1187500000</v>
      </c>
      <c r="D45" s="110">
        <f t="shared" ref="D45:G45" si="16">SUM(D39:D43)</f>
        <v>1800100000</v>
      </c>
      <c r="E45" s="110">
        <f t="shared" si="16"/>
        <v>1414260000</v>
      </c>
      <c r="F45" s="110">
        <f t="shared" si="16"/>
        <v>1455317500</v>
      </c>
      <c r="G45" s="110">
        <f t="shared" si="16"/>
        <v>1454505250.0000005</v>
      </c>
    </row>
    <row r="46" spans="1:7" ht="13.8" thickTop="1"/>
    <row r="47" spans="1:7">
      <c r="A47" s="30" t="s">
        <v>325</v>
      </c>
      <c r="C47" s="15"/>
      <c r="D47" s="15"/>
      <c r="E47" s="15"/>
      <c r="F47" s="15"/>
      <c r="G47" s="15"/>
    </row>
    <row r="49" spans="1:7" ht="20.399999999999999" customHeight="1">
      <c r="A49" s="2" t="s">
        <v>326</v>
      </c>
      <c r="B49" s="2" t="s">
        <v>327</v>
      </c>
      <c r="C49" s="15">
        <f>C16</f>
        <v>3253500000</v>
      </c>
      <c r="D49" s="15">
        <f t="shared" ref="D49:G49" si="17">D16</f>
        <v>3935900000</v>
      </c>
      <c r="E49" s="15">
        <f t="shared" si="17"/>
        <v>3759840000</v>
      </c>
      <c r="F49" s="15">
        <f t="shared" si="17"/>
        <v>3707894000</v>
      </c>
      <c r="G49" s="15">
        <f t="shared" si="17"/>
        <v>3900417400.0000005</v>
      </c>
    </row>
    <row r="50" spans="1:7" ht="45.6" customHeight="1">
      <c r="A50" s="2" t="s">
        <v>328</v>
      </c>
      <c r="B50" s="2" t="s">
        <v>330</v>
      </c>
      <c r="C50" s="15">
        <f>C16-C45</f>
        <v>2066000000</v>
      </c>
      <c r="D50" s="15">
        <f t="shared" ref="D50:G50" si="18">D16-D45</f>
        <v>2135800000</v>
      </c>
      <c r="E50" s="15">
        <f t="shared" si="18"/>
        <v>2345580000</v>
      </c>
      <c r="F50" s="15">
        <f t="shared" si="18"/>
        <v>2252576500</v>
      </c>
      <c r="G50" s="15">
        <f t="shared" si="18"/>
        <v>2445912150</v>
      </c>
    </row>
    <row r="51" spans="1:7" ht="33" customHeight="1">
      <c r="A51" s="113" t="s">
        <v>332</v>
      </c>
      <c r="B51" s="113" t="s">
        <v>329</v>
      </c>
      <c r="C51" s="114">
        <f>C26</f>
        <v>2002000000</v>
      </c>
      <c r="D51" s="114">
        <f t="shared" ref="D51:G51" si="19">D26</f>
        <v>2000400000</v>
      </c>
      <c r="E51" s="114">
        <f t="shared" si="19"/>
        <v>2160740000</v>
      </c>
      <c r="F51" s="114">
        <f t="shared" si="19"/>
        <v>2040172500</v>
      </c>
      <c r="G51" s="114">
        <f t="shared" si="19"/>
        <v>2170221750</v>
      </c>
    </row>
    <row r="52" spans="1:7" ht="23.4" customHeight="1">
      <c r="A52" s="92" t="s">
        <v>331</v>
      </c>
      <c r="B52" s="92" t="s">
        <v>333</v>
      </c>
      <c r="C52" s="112">
        <f>C51*0.75</f>
        <v>1501500000</v>
      </c>
      <c r="D52" s="112">
        <f t="shared" ref="D52:G52" si="20">D51*0.75</f>
        <v>1500300000</v>
      </c>
      <c r="E52" s="112">
        <f t="shared" si="20"/>
        <v>1620555000</v>
      </c>
      <c r="F52" s="112">
        <f t="shared" si="20"/>
        <v>1530129375</v>
      </c>
      <c r="G52" s="112">
        <f t="shared" si="20"/>
        <v>1627666312.5</v>
      </c>
    </row>
    <row r="53" spans="1:7" ht="23.4" customHeight="1">
      <c r="A53" s="2" t="s">
        <v>334</v>
      </c>
      <c r="B53" s="2" t="s">
        <v>335</v>
      </c>
      <c r="C53" s="15">
        <f>C51/2</f>
        <v>1001000000</v>
      </c>
      <c r="D53" s="15">
        <f t="shared" ref="D53:G53" si="21">D51/2</f>
        <v>1000200000</v>
      </c>
      <c r="E53" s="15">
        <f t="shared" si="21"/>
        <v>1080370000</v>
      </c>
      <c r="F53" s="15">
        <f t="shared" si="21"/>
        <v>1020086250</v>
      </c>
      <c r="G53" s="15">
        <f t="shared" si="21"/>
        <v>1085110875</v>
      </c>
    </row>
  </sheetData>
  <mergeCells count="12">
    <mergeCell ref="A5:A6"/>
    <mergeCell ref="B5:B6"/>
    <mergeCell ref="C5:G5"/>
    <mergeCell ref="A44:B44"/>
    <mergeCell ref="A45:B45"/>
    <mergeCell ref="A18:B18"/>
    <mergeCell ref="A20:B20"/>
    <mergeCell ref="A26:B26"/>
    <mergeCell ref="A27:B27"/>
    <mergeCell ref="A36:B36"/>
    <mergeCell ref="A35:B35"/>
    <mergeCell ref="A34:B34"/>
  </mergeCells>
  <pageMargins left="0.75" right="0.75" top="1" bottom="1" header="0.5" footer="0.5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G57"/>
  <sheetViews>
    <sheetView showGridLines="0" zoomScale="70" zoomScaleNormal="70" workbookViewId="0">
      <pane xSplit="2" ySplit="6" topLeftCell="C19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6" width="15.88671875" style="12" customWidth="1"/>
    <col min="7" max="7" width="15.88671875" style="15" customWidth="1"/>
    <col min="8" max="16384" width="8.88671875" style="42"/>
  </cols>
  <sheetData>
    <row r="1" spans="1:7">
      <c r="A1" s="30" t="s">
        <v>251</v>
      </c>
      <c r="D1" s="9"/>
      <c r="E1" s="9"/>
      <c r="F1" s="9"/>
      <c r="G1" s="9">
        <f>G3-G2</f>
        <v>0</v>
      </c>
    </row>
    <row r="2" spans="1:7">
      <c r="A2" s="30" t="s">
        <v>2</v>
      </c>
      <c r="D2" s="10"/>
      <c r="E2" s="10"/>
      <c r="F2" s="10"/>
      <c r="G2" s="9">
        <f>'Pengembangan Rekap'!G2</f>
        <v>19624000000</v>
      </c>
    </row>
    <row r="3" spans="1:7">
      <c r="A3" s="30" t="s">
        <v>250</v>
      </c>
      <c r="D3" s="9"/>
      <c r="E3" s="9"/>
      <c r="F3" s="9"/>
      <c r="G3" s="9">
        <f>SUM(C4:F4)</f>
        <v>19624000000</v>
      </c>
    </row>
    <row r="4" spans="1:7">
      <c r="A4" s="3"/>
      <c r="B4" s="8"/>
      <c r="C4" s="9">
        <f>C16</f>
        <v>10660600000</v>
      </c>
      <c r="D4" s="9">
        <f t="shared" ref="D4:G4" si="0">D16</f>
        <v>1385000000</v>
      </c>
      <c r="E4" s="9">
        <f t="shared" si="0"/>
        <v>7081400000</v>
      </c>
      <c r="F4" s="9">
        <f t="shared" si="0"/>
        <v>497000000</v>
      </c>
      <c r="G4" s="9">
        <f t="shared" si="0"/>
        <v>19624000000</v>
      </c>
    </row>
    <row r="5" spans="1:7" s="43" customFormat="1">
      <c r="A5" s="117" t="s">
        <v>8</v>
      </c>
      <c r="B5" s="117" t="s">
        <v>3</v>
      </c>
      <c r="C5" s="118" t="s">
        <v>249</v>
      </c>
      <c r="D5" s="118"/>
      <c r="E5" s="118"/>
      <c r="F5" s="118"/>
      <c r="G5" s="118"/>
    </row>
    <row r="6" spans="1:7" s="44" customFormat="1" ht="26.4">
      <c r="A6" s="117"/>
      <c r="B6" s="117"/>
      <c r="C6" s="51" t="s">
        <v>4</v>
      </c>
      <c r="D6" s="51" t="s">
        <v>7</v>
      </c>
      <c r="E6" s="51" t="s">
        <v>5</v>
      </c>
      <c r="F6" s="51" t="s">
        <v>6</v>
      </c>
      <c r="G6" s="51" t="s">
        <v>1</v>
      </c>
    </row>
    <row r="7" spans="1:7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54"/>
    </row>
    <row r="8" spans="1:7" ht="26.4">
      <c r="A8" s="47" t="str">
        <f>'Deskripsi Detil'!A8</f>
        <v>A.1.</v>
      </c>
      <c r="B8" s="60" t="str">
        <f>'Deskripsi Detil'!B8</f>
        <v>Pemantapan Status dan Fungsi Kawasan dan Pengamanan Kawasan</v>
      </c>
      <c r="C8" s="35">
        <f>'Pengembangan Rekap'!C13</f>
        <v>9375600000</v>
      </c>
      <c r="D8" s="35">
        <f>'Pengembangan Rekap'!D13</f>
        <v>1215000000</v>
      </c>
      <c r="E8" s="35">
        <f>'Pengembangan Rekap'!E13</f>
        <v>5291400000</v>
      </c>
      <c r="F8" s="35">
        <f>'Pengembangan Rekap'!F13</f>
        <v>310500000</v>
      </c>
      <c r="G8" s="61">
        <f>SUM(C8:F8)</f>
        <v>16192500000</v>
      </c>
    </row>
    <row r="9" spans="1:7" ht="26.4">
      <c r="A9" s="47" t="str">
        <f>'Deskripsi Detil'!A37</f>
        <v>A.2.</v>
      </c>
      <c r="B9" s="60" t="str">
        <f>'Deskripsi Detil'!B37</f>
        <v>Pelestarian Peran dan Fungsi Kawasan Hutan Lindung</v>
      </c>
      <c r="C9" s="35">
        <f>'Pengembangan Rekap'!C20</f>
        <v>535000000</v>
      </c>
      <c r="D9" s="35">
        <f>'Pengembangan Rekap'!D20</f>
        <v>170000000</v>
      </c>
      <c r="E9" s="35">
        <f>'Pengembangan Rekap'!E20</f>
        <v>915000000</v>
      </c>
      <c r="F9" s="35">
        <f>'Pengembangan Rekap'!F20</f>
        <v>67000000</v>
      </c>
      <c r="G9" s="61">
        <f t="shared" ref="G9:G10" si="1">SUM(C9:F9)</f>
        <v>1687000000</v>
      </c>
    </row>
    <row r="10" spans="1:7" ht="26.4">
      <c r="A10" s="47" t="str">
        <f>'Deskripsi Detil'!A62</f>
        <v>A.3.</v>
      </c>
      <c r="B10" s="60" t="str">
        <f>'Deskripsi Detil'!B62</f>
        <v xml:space="preserve">Pemberdayaan dan Penguatan Kelembagaan Masyarakat Adat </v>
      </c>
      <c r="C10" s="35">
        <f>'Pengembangan Rekap'!C27</f>
        <v>50000000</v>
      </c>
      <c r="D10" s="35">
        <f>'Pengembangan Rekap'!D27</f>
        <v>0</v>
      </c>
      <c r="E10" s="35">
        <f>'Pengembangan Rekap'!E27</f>
        <v>335000000</v>
      </c>
      <c r="F10" s="35">
        <f>'Pengembangan Rekap'!F27</f>
        <v>119500000</v>
      </c>
      <c r="G10" s="61">
        <f t="shared" si="1"/>
        <v>504500000</v>
      </c>
    </row>
    <row r="11" spans="1:7">
      <c r="A11" s="23"/>
      <c r="B11" s="20" t="str">
        <f>'Deskripsi Detil'!B90</f>
        <v>Sub Total A.</v>
      </c>
      <c r="C11" s="49">
        <f>SUM(C8:C10)</f>
        <v>9960600000</v>
      </c>
      <c r="D11" s="49">
        <f t="shared" ref="D11:G11" si="2">SUM(D8:D10)</f>
        <v>1385000000</v>
      </c>
      <c r="E11" s="49">
        <f t="shared" si="2"/>
        <v>6541400000</v>
      </c>
      <c r="F11" s="49">
        <f t="shared" si="2"/>
        <v>497000000</v>
      </c>
      <c r="G11" s="49">
        <f t="shared" si="2"/>
        <v>18384000000</v>
      </c>
    </row>
    <row r="12" spans="1:7">
      <c r="A12" s="39" t="str">
        <f>'Deskripsi Detil'!A91</f>
        <v>B.</v>
      </c>
      <c r="B12" s="40" t="str">
        <f>'Deskripsi Detil'!B91</f>
        <v>BIAYA PENGELOLAAN PENDUKUNG</v>
      </c>
      <c r="C12" s="41"/>
      <c r="D12" s="41"/>
      <c r="E12" s="41"/>
      <c r="F12" s="41"/>
      <c r="G12" s="54"/>
    </row>
    <row r="13" spans="1:7" ht="26.4">
      <c r="A13" s="47" t="str">
        <f>'Deskripsi Detil'!A92</f>
        <v>B.1.</v>
      </c>
      <c r="B13" s="60" t="str">
        <f>'Deskripsi Detil'!B92</f>
        <v xml:space="preserve">Pengembangan dan Penguatan Kelembagaan Pengelola Kawasan </v>
      </c>
      <c r="C13" s="35">
        <f>'Pengembangan Rekap'!C35</f>
        <v>700000000</v>
      </c>
      <c r="D13" s="35">
        <f>'Pengembangan Rekap'!D35</f>
        <v>0</v>
      </c>
      <c r="E13" s="35">
        <f>'Pengembangan Rekap'!E35</f>
        <v>540000000</v>
      </c>
      <c r="F13" s="35">
        <f>'Pengembangan Rekap'!F35</f>
        <v>0</v>
      </c>
      <c r="G13" s="61">
        <f t="shared" ref="G13:G14" si="3">SUM(C13:F13)</f>
        <v>1240000000</v>
      </c>
    </row>
    <row r="14" spans="1:7" ht="26.4">
      <c r="A14" s="47" t="str">
        <f>'Deskripsi Detil'!A118</f>
        <v>B.2.</v>
      </c>
      <c r="B14" s="60" t="str">
        <f>'Deskripsi Detil'!B118</f>
        <v>Pengembangan Jejaring Informasi, Kemitraan dan Pendanaan</v>
      </c>
      <c r="C14" s="35">
        <f>'Pengembangan Rekap'!C40</f>
        <v>0</v>
      </c>
      <c r="D14" s="35">
        <f>'Pengembangan Rekap'!D40</f>
        <v>0</v>
      </c>
      <c r="E14" s="35">
        <f>'Pengembangan Rekap'!E40</f>
        <v>0</v>
      </c>
      <c r="F14" s="35">
        <f>'Pengembangan Rekap'!F40</f>
        <v>0</v>
      </c>
      <c r="G14" s="61">
        <f t="shared" si="3"/>
        <v>0</v>
      </c>
    </row>
    <row r="15" spans="1:7">
      <c r="A15" s="23"/>
      <c r="B15" s="20" t="str">
        <f>'Deskripsi Detil'!B136</f>
        <v>Sub Total B.</v>
      </c>
      <c r="C15" s="49">
        <f>SUM(C13:C14)</f>
        <v>700000000</v>
      </c>
      <c r="D15" s="49">
        <f t="shared" ref="D15:G15" si="4">SUM(D13:D14)</f>
        <v>0</v>
      </c>
      <c r="E15" s="49">
        <f t="shared" si="4"/>
        <v>540000000</v>
      </c>
      <c r="F15" s="49">
        <f t="shared" si="4"/>
        <v>0</v>
      </c>
      <c r="G15" s="49">
        <f t="shared" si="4"/>
        <v>1240000000</v>
      </c>
    </row>
    <row r="16" spans="1:7">
      <c r="A16" s="39"/>
      <c r="B16" s="40" t="str">
        <f>'Deskripsi Detil'!B137</f>
        <v>TOTAL</v>
      </c>
      <c r="C16" s="54">
        <f>C11+C15</f>
        <v>10660600000</v>
      </c>
      <c r="D16" s="54">
        <f t="shared" ref="D16:F16" si="5">D11+D15</f>
        <v>1385000000</v>
      </c>
      <c r="E16" s="54">
        <f t="shared" si="5"/>
        <v>7081400000</v>
      </c>
      <c r="F16" s="54">
        <f t="shared" si="5"/>
        <v>497000000</v>
      </c>
      <c r="G16" s="54">
        <f>G11+G15</f>
        <v>19624000000</v>
      </c>
    </row>
    <row r="17" spans="1:7">
      <c r="A17" s="26"/>
      <c r="B17" s="21"/>
    </row>
    <row r="18" spans="1:7">
      <c r="A18" s="3"/>
      <c r="B18" s="8"/>
    </row>
    <row r="19" spans="1:7" s="6" customFormat="1">
      <c r="A19" s="117" t="s">
        <v>8</v>
      </c>
      <c r="B19" s="117" t="s">
        <v>3</v>
      </c>
      <c r="C19" s="118" t="s">
        <v>1</v>
      </c>
      <c r="E19" s="13"/>
      <c r="F19" s="13"/>
      <c r="G19" s="62"/>
    </row>
    <row r="20" spans="1:7" s="6" customFormat="1">
      <c r="A20" s="117"/>
      <c r="B20" s="117"/>
      <c r="C20" s="118"/>
      <c r="E20" s="13"/>
      <c r="F20" s="13"/>
      <c r="G20" s="62"/>
    </row>
    <row r="21" spans="1:7" s="6" customFormat="1" ht="26.4">
      <c r="A21" s="47" t="s">
        <v>24</v>
      </c>
      <c r="B21" s="60" t="s">
        <v>22</v>
      </c>
      <c r="C21" s="35">
        <f>G8</f>
        <v>16192500000</v>
      </c>
      <c r="E21" s="13"/>
      <c r="F21" s="13"/>
      <c r="G21" s="62"/>
    </row>
    <row r="22" spans="1:7" s="6" customFormat="1" ht="26.4">
      <c r="A22" s="47" t="s">
        <v>25</v>
      </c>
      <c r="B22" s="60" t="s">
        <v>27</v>
      </c>
      <c r="C22" s="35">
        <f t="shared" ref="C22:C23" si="6">G9</f>
        <v>1687000000</v>
      </c>
      <c r="E22" s="13"/>
      <c r="F22" s="13"/>
      <c r="G22" s="62"/>
    </row>
    <row r="23" spans="1:7" s="6" customFormat="1" ht="26.4">
      <c r="A23" s="47" t="s">
        <v>26</v>
      </c>
      <c r="B23" s="60" t="s">
        <v>23</v>
      </c>
      <c r="C23" s="35">
        <f t="shared" si="6"/>
        <v>504500000</v>
      </c>
      <c r="E23" s="13"/>
      <c r="F23" s="13"/>
      <c r="G23" s="62"/>
    </row>
    <row r="24" spans="1:7" s="6" customFormat="1" ht="26.4">
      <c r="A24" s="47" t="s">
        <v>171</v>
      </c>
      <c r="B24" s="60" t="s">
        <v>168</v>
      </c>
      <c r="C24" s="35">
        <f t="shared" ref="C24:C25" si="7">G13</f>
        <v>1240000000</v>
      </c>
      <c r="E24" s="13"/>
      <c r="F24" s="13"/>
      <c r="G24" s="62"/>
    </row>
    <row r="25" spans="1:7" s="6" customFormat="1" ht="26.4">
      <c r="A25" s="47" t="s">
        <v>172</v>
      </c>
      <c r="B25" s="60" t="s">
        <v>190</v>
      </c>
      <c r="C25" s="35">
        <f t="shared" si="7"/>
        <v>0</v>
      </c>
      <c r="E25" s="13"/>
      <c r="F25" s="13"/>
      <c r="G25" s="62"/>
    </row>
    <row r="26" spans="1:7" s="6" customFormat="1">
      <c r="A26" s="39"/>
      <c r="B26" s="66" t="str">
        <f>C5</f>
        <v>BIAYA PENGEMBANGAN</v>
      </c>
      <c r="C26" s="54">
        <f>SUM(C21:C25)</f>
        <v>19624000000</v>
      </c>
      <c r="E26" s="13"/>
      <c r="F26" s="13"/>
      <c r="G26" s="62"/>
    </row>
    <row r="27" spans="1:7" s="6" customFormat="1">
      <c r="A27" s="28"/>
      <c r="B27" s="5"/>
      <c r="C27" s="13">
        <f>G2</f>
        <v>19624000000</v>
      </c>
      <c r="D27" s="13"/>
      <c r="E27" s="13"/>
      <c r="F27" s="13"/>
      <c r="G27" s="62"/>
    </row>
    <row r="29" spans="1:7">
      <c r="A29" s="117" t="s">
        <v>8</v>
      </c>
      <c r="B29" s="117" t="s">
        <v>3</v>
      </c>
      <c r="C29" s="118" t="s">
        <v>269</v>
      </c>
      <c r="D29" s="11"/>
      <c r="E29" s="11"/>
      <c r="F29" s="11"/>
      <c r="G29" s="10"/>
    </row>
    <row r="30" spans="1:7">
      <c r="A30" s="117"/>
      <c r="B30" s="117"/>
      <c r="C30" s="118"/>
      <c r="D30" s="11"/>
      <c r="E30" s="11"/>
      <c r="F30" s="11"/>
      <c r="G30" s="10"/>
    </row>
    <row r="31" spans="1:7" s="45" customFormat="1" ht="26.4">
      <c r="A31" s="47" t="s">
        <v>24</v>
      </c>
      <c r="B31" s="60" t="s">
        <v>22</v>
      </c>
      <c r="C31" s="67">
        <f>C21/$C$26</f>
        <v>0.82513758662861802</v>
      </c>
      <c r="D31" s="10"/>
      <c r="E31" s="10"/>
      <c r="F31" s="10"/>
      <c r="G31" s="10"/>
    </row>
    <row r="32" spans="1:7" ht="26.4">
      <c r="A32" s="47" t="s">
        <v>25</v>
      </c>
      <c r="B32" s="60" t="s">
        <v>27</v>
      </c>
      <c r="C32" s="67">
        <f>C22/$C$26</f>
        <v>8.5966163880962093E-2</v>
      </c>
      <c r="D32" s="11"/>
      <c r="E32" s="11"/>
      <c r="F32" s="11"/>
      <c r="G32" s="10"/>
    </row>
    <row r="33" spans="1:7" ht="26.4">
      <c r="A33" s="47" t="s">
        <v>26</v>
      </c>
      <c r="B33" s="60" t="s">
        <v>23</v>
      </c>
      <c r="C33" s="67">
        <f>C23/$C$26</f>
        <v>2.5708316347329799E-2</v>
      </c>
      <c r="D33" s="11"/>
      <c r="E33" s="11"/>
      <c r="F33" s="11"/>
      <c r="G33" s="10"/>
    </row>
    <row r="34" spans="1:7" ht="26.4">
      <c r="A34" s="47" t="s">
        <v>171</v>
      </c>
      <c r="B34" s="60" t="s">
        <v>168</v>
      </c>
      <c r="C34" s="67">
        <f>C24/$C$26</f>
        <v>6.3187933143090097E-2</v>
      </c>
    </row>
    <row r="35" spans="1:7" ht="26.4">
      <c r="A35" s="47" t="s">
        <v>172</v>
      </c>
      <c r="B35" s="60" t="s">
        <v>190</v>
      </c>
      <c r="C35" s="67">
        <f>C25/$C$26</f>
        <v>0</v>
      </c>
    </row>
    <row r="36" spans="1:7" s="45" customFormat="1">
      <c r="A36" s="39"/>
      <c r="B36" s="66">
        <f>C15</f>
        <v>700000000</v>
      </c>
      <c r="C36" s="68">
        <f>SUM(C31:C35)</f>
        <v>1</v>
      </c>
      <c r="D36" s="15"/>
      <c r="E36" s="15"/>
      <c r="F36" s="15"/>
      <c r="G36" s="15"/>
    </row>
    <row r="37" spans="1:7">
      <c r="A37" s="28"/>
      <c r="B37" s="5"/>
      <c r="C37" s="13">
        <f>G12</f>
        <v>0</v>
      </c>
    </row>
    <row r="39" spans="1:7">
      <c r="A39" s="117" t="s">
        <v>8</v>
      </c>
      <c r="B39" s="117" t="s">
        <v>3</v>
      </c>
      <c r="C39" s="118" t="s">
        <v>269</v>
      </c>
    </row>
    <row r="40" spans="1:7">
      <c r="A40" s="117"/>
      <c r="B40" s="117"/>
      <c r="C40" s="118"/>
    </row>
    <row r="41" spans="1:7">
      <c r="A41" s="47" t="s">
        <v>24</v>
      </c>
      <c r="B41" s="115" t="str">
        <f>C6</f>
        <v>Pemerintah Daerah</v>
      </c>
      <c r="C41" s="67">
        <f>C4/$G$2</f>
        <v>0.54324296779453729</v>
      </c>
    </row>
    <row r="42" spans="1:7">
      <c r="A42" s="47" t="s">
        <v>25</v>
      </c>
      <c r="B42" s="115" t="str">
        <f>D6</f>
        <v>Korporasi dan CSR</v>
      </c>
      <c r="C42" s="67">
        <f>D4/$G$2</f>
        <v>7.0576844679983694E-2</v>
      </c>
    </row>
    <row r="43" spans="1:7">
      <c r="A43" s="47" t="s">
        <v>26</v>
      </c>
      <c r="B43" s="115" t="str">
        <f>E6</f>
        <v>TNC dan NGO Lainnya</v>
      </c>
      <c r="C43" s="67">
        <f>E4/$G$2</f>
        <v>0.36085405625764372</v>
      </c>
    </row>
    <row r="44" spans="1:7">
      <c r="A44" s="47" t="s">
        <v>171</v>
      </c>
      <c r="B44" s="115" t="str">
        <f>F6</f>
        <v>Lembaga dan Masyarakat Adat</v>
      </c>
      <c r="C44" s="67">
        <f>F4/$G$2</f>
        <v>2.5326131267835304E-2</v>
      </c>
    </row>
    <row r="45" spans="1:7">
      <c r="A45" s="39"/>
      <c r="B45" s="66">
        <f>C25</f>
        <v>0</v>
      </c>
      <c r="C45" s="68">
        <f>SUM(C41:C44)</f>
        <v>1</v>
      </c>
    </row>
    <row r="46" spans="1:7">
      <c r="A46" s="28"/>
      <c r="B46" s="5"/>
    </row>
    <row r="47" spans="1:7">
      <c r="A47" s="28"/>
      <c r="B47" s="5"/>
    </row>
    <row r="48" spans="1:7">
      <c r="A48" s="28"/>
      <c r="B48" s="5"/>
    </row>
    <row r="49" spans="1:7">
      <c r="A49" s="28"/>
      <c r="B49" s="5"/>
    </row>
    <row r="50" spans="1:7">
      <c r="A50" s="28"/>
      <c r="B50" s="5"/>
    </row>
    <row r="51" spans="1:7" s="12" customFormat="1">
      <c r="A51" s="16"/>
      <c r="B51" s="2"/>
      <c r="G51" s="15"/>
    </row>
    <row r="52" spans="1:7">
      <c r="A52" s="29"/>
      <c r="B52" s="22"/>
    </row>
    <row r="53" spans="1:7" s="12" customFormat="1">
      <c r="A53" s="28"/>
      <c r="B53" s="5"/>
      <c r="G53" s="15"/>
    </row>
    <row r="54" spans="1:7" s="12" customFormat="1">
      <c r="A54" s="28"/>
      <c r="B54" s="5"/>
      <c r="G54" s="15"/>
    </row>
    <row r="55" spans="1:7" s="12" customFormat="1">
      <c r="A55" s="28"/>
      <c r="B55" s="5"/>
      <c r="G55" s="15"/>
    </row>
    <row r="56" spans="1:7" s="12" customFormat="1">
      <c r="A56" s="28"/>
      <c r="B56" s="5"/>
      <c r="G56" s="15"/>
    </row>
    <row r="57" spans="1:7" s="12" customFormat="1">
      <c r="A57" s="16"/>
      <c r="B57" s="2"/>
      <c r="G57" s="15"/>
    </row>
  </sheetData>
  <mergeCells count="12">
    <mergeCell ref="A5:A6"/>
    <mergeCell ref="B5:B6"/>
    <mergeCell ref="C5:G5"/>
    <mergeCell ref="A19:A20"/>
    <mergeCell ref="B19:B20"/>
    <mergeCell ref="C19:C20"/>
    <mergeCell ref="A39:A40"/>
    <mergeCell ref="B39:B40"/>
    <mergeCell ref="C39:C40"/>
    <mergeCell ref="A29:A30"/>
    <mergeCell ref="B29:B30"/>
    <mergeCell ref="C29:C30"/>
  </mergeCells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1"/>
  </sheetPr>
  <dimension ref="A1:G87"/>
  <sheetViews>
    <sheetView showGridLines="0" zoomScale="84" zoomScaleNormal="84" workbookViewId="0">
      <pane xSplit="2" ySplit="6" topLeftCell="C46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6" width="15.88671875" style="12" customWidth="1"/>
    <col min="7" max="7" width="15.88671875" style="15" customWidth="1"/>
    <col min="8" max="16384" width="8.88671875" style="42"/>
  </cols>
  <sheetData>
    <row r="1" spans="1:7">
      <c r="A1" s="30" t="s">
        <v>251</v>
      </c>
      <c r="D1" s="9"/>
      <c r="E1" s="9"/>
      <c r="F1" s="9"/>
      <c r="G1" s="9"/>
    </row>
    <row r="2" spans="1:7">
      <c r="A2" s="30" t="s">
        <v>2</v>
      </c>
      <c r="C2" s="55"/>
      <c r="D2" s="56"/>
      <c r="E2" s="56"/>
      <c r="F2" s="56"/>
      <c r="G2" s="57">
        <f>'Pengembangan Detil'!G4</f>
        <v>19624000000</v>
      </c>
    </row>
    <row r="3" spans="1:7">
      <c r="A3" s="30" t="s">
        <v>250</v>
      </c>
      <c r="C3" s="55"/>
      <c r="D3" s="57"/>
      <c r="E3" s="57"/>
      <c r="F3" s="57"/>
      <c r="G3" s="57">
        <f>SUM(C4:F4)</f>
        <v>19624000000</v>
      </c>
    </row>
    <row r="4" spans="1:7">
      <c r="A4" s="3"/>
      <c r="B4" s="8"/>
      <c r="C4" s="57">
        <f>C42</f>
        <v>10660600000</v>
      </c>
      <c r="D4" s="57">
        <f t="shared" ref="D4:G4" si="0">D42</f>
        <v>1385000000</v>
      </c>
      <c r="E4" s="57">
        <f t="shared" si="0"/>
        <v>7081400000</v>
      </c>
      <c r="F4" s="57">
        <f t="shared" si="0"/>
        <v>497000000</v>
      </c>
      <c r="G4" s="57">
        <f t="shared" si="0"/>
        <v>19624000000</v>
      </c>
    </row>
    <row r="5" spans="1:7" s="43" customFormat="1">
      <c r="A5" s="117" t="s">
        <v>8</v>
      </c>
      <c r="B5" s="117" t="s">
        <v>3</v>
      </c>
      <c r="C5" s="118" t="s">
        <v>249</v>
      </c>
      <c r="D5" s="118"/>
      <c r="E5" s="118"/>
      <c r="F5" s="118"/>
      <c r="G5" s="118"/>
    </row>
    <row r="6" spans="1:7" s="44" customFormat="1" ht="26.4">
      <c r="A6" s="117"/>
      <c r="B6" s="117"/>
      <c r="C6" s="17" t="s">
        <v>4</v>
      </c>
      <c r="D6" s="17" t="s">
        <v>7</v>
      </c>
      <c r="E6" s="17" t="s">
        <v>5</v>
      </c>
      <c r="F6" s="17" t="s">
        <v>6</v>
      </c>
      <c r="G6" s="51" t="s">
        <v>1</v>
      </c>
    </row>
    <row r="7" spans="1:7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54"/>
    </row>
    <row r="8" spans="1:7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64"/>
    </row>
    <row r="9" spans="1:7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SUM('Pengembangan Detil'!C9:C13)</f>
        <v>695000000</v>
      </c>
      <c r="D9" s="18">
        <f>SUM('Pengembangan Detil'!D9:D13)</f>
        <v>0</v>
      </c>
      <c r="E9" s="18">
        <f>SUM('Pengembangan Detil'!E9:E13)</f>
        <v>960000000</v>
      </c>
      <c r="F9" s="18">
        <f>SUM('Pengembangan Detil'!F9:F13)</f>
        <v>75500000</v>
      </c>
      <c r="G9" s="65">
        <f>SUM(C9:F9)</f>
        <v>1730500000</v>
      </c>
    </row>
    <row r="10" spans="1:7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SUM('Pengembangan Detil'!C14:C22)</f>
        <v>7295600000</v>
      </c>
      <c r="D10" s="18">
        <f>SUM('Pengembangan Detil'!D14:D22)</f>
        <v>0</v>
      </c>
      <c r="E10" s="18">
        <f>SUM('Pengembangan Detil'!E14:E22)</f>
        <v>2840400000</v>
      </c>
      <c r="F10" s="18">
        <f>SUM('Pengembangan Detil'!F14:F22)</f>
        <v>15000000</v>
      </c>
      <c r="G10" s="65">
        <f t="shared" ref="G10:G12" si="1">SUM(C10:F10)</f>
        <v>10151000000</v>
      </c>
    </row>
    <row r="11" spans="1:7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SUM('Pengembangan Detil'!C23:C27)</f>
        <v>360000000</v>
      </c>
      <c r="D11" s="18">
        <f>SUM('Pengembangan Detil'!D23:D27)</f>
        <v>95000000</v>
      </c>
      <c r="E11" s="18">
        <f>SUM('Pengembangan Detil'!E23:E27)</f>
        <v>911000000</v>
      </c>
      <c r="F11" s="18">
        <f>SUM('Pengembangan Detil'!F23:F27)</f>
        <v>25000000</v>
      </c>
      <c r="G11" s="65">
        <f t="shared" si="1"/>
        <v>1391000000</v>
      </c>
    </row>
    <row r="12" spans="1:7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SUM('Pengembangan Detil'!C28:C35)</f>
        <v>1025000000</v>
      </c>
      <c r="D12" s="18">
        <f>SUM('Pengembangan Detil'!D28:D35)</f>
        <v>1120000000</v>
      </c>
      <c r="E12" s="18">
        <f>SUM('Pengembangan Detil'!E28:E35)</f>
        <v>580000000</v>
      </c>
      <c r="F12" s="18">
        <f>SUM('Pengembangan Detil'!F28:F35)</f>
        <v>195000000</v>
      </c>
      <c r="G12" s="65">
        <f t="shared" si="1"/>
        <v>2920000000</v>
      </c>
    </row>
    <row r="13" spans="1:7">
      <c r="A13" s="32"/>
      <c r="B13" s="34" t="str">
        <f>'Deskripsi Detil'!B36</f>
        <v>Sub Total A.1.</v>
      </c>
      <c r="C13" s="46">
        <f>SUM(C9:C12)</f>
        <v>9375600000</v>
      </c>
      <c r="D13" s="46">
        <f>SUM(D9:D12)</f>
        <v>1215000000</v>
      </c>
      <c r="E13" s="46">
        <f>SUM(E9:E12)</f>
        <v>5291400000</v>
      </c>
      <c r="F13" s="46">
        <f>SUM(F9:F12)</f>
        <v>310500000</v>
      </c>
      <c r="G13" s="46">
        <f>SUM(G9:G12)</f>
        <v>16192500000</v>
      </c>
    </row>
    <row r="14" spans="1:7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64"/>
    </row>
    <row r="15" spans="1:7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SUM('Pengembangan Detil'!C38:C40)</f>
        <v>45000000</v>
      </c>
      <c r="D15" s="18">
        <f>SUM('Pengembangan Detil'!D38:D40)</f>
        <v>0</v>
      </c>
      <c r="E15" s="18">
        <f>SUM('Pengembangan Detil'!E38:E40)</f>
        <v>80000000</v>
      </c>
      <c r="F15" s="18">
        <f>SUM('Pengembangan Detil'!F38:F40)</f>
        <v>0</v>
      </c>
      <c r="G15" s="65">
        <f t="shared" ref="G15:G19" si="2">SUM(C15:F15)</f>
        <v>125000000</v>
      </c>
    </row>
    <row r="16" spans="1:7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SUM('Pengembangan Detil'!C41:C44)</f>
        <v>0</v>
      </c>
      <c r="D16" s="18">
        <f>SUM('Pengembangan Detil'!D41:D44)</f>
        <v>0</v>
      </c>
      <c r="E16" s="18">
        <f>SUM('Pengembangan Detil'!E41:E44)</f>
        <v>60000000</v>
      </c>
      <c r="F16" s="18">
        <f>SUM('Pengembangan Detil'!F41:F44)</f>
        <v>0</v>
      </c>
      <c r="G16" s="65">
        <f t="shared" si="2"/>
        <v>60000000</v>
      </c>
    </row>
    <row r="17" spans="1:7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SUM('Pengembangan Detil'!C45:C49)</f>
        <v>75000000</v>
      </c>
      <c r="D17" s="18">
        <f>SUM('Pengembangan Detil'!D45:D49)</f>
        <v>50000000</v>
      </c>
      <c r="E17" s="18">
        <f>SUM('Pengembangan Detil'!E45:E49)</f>
        <v>315000000</v>
      </c>
      <c r="F17" s="18">
        <f>SUM('Pengembangan Detil'!F45:F49)</f>
        <v>0</v>
      </c>
      <c r="G17" s="65">
        <f t="shared" si="2"/>
        <v>440000000</v>
      </c>
    </row>
    <row r="18" spans="1:7">
      <c r="A18" s="25" t="str">
        <f>'Deskripsi Detil'!A50</f>
        <v>A.2.4</v>
      </c>
      <c r="B18" s="52" t="str">
        <f>'Deskripsi Detil'!B50</f>
        <v>Rehabilitasi dan restorasi kawasan</v>
      </c>
      <c r="C18" s="35">
        <f>SUM('Pengembangan Detil'!C50:C54)</f>
        <v>190000000</v>
      </c>
      <c r="D18" s="35">
        <f>SUM('Pengembangan Detil'!D50:D54)</f>
        <v>0</v>
      </c>
      <c r="E18" s="35">
        <f>SUM('Pengembangan Detil'!E50:E54)</f>
        <v>155000000</v>
      </c>
      <c r="F18" s="35">
        <f>SUM('Pengembangan Detil'!F50:F54)</f>
        <v>22000000</v>
      </c>
      <c r="G18" s="65">
        <f t="shared" si="2"/>
        <v>367000000</v>
      </c>
    </row>
    <row r="19" spans="1:7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SUM('Pengembangan Detil'!C55:C60)</f>
        <v>225000000</v>
      </c>
      <c r="D19" s="18">
        <f>SUM('Pengembangan Detil'!D55:D60)</f>
        <v>120000000</v>
      </c>
      <c r="E19" s="18">
        <f>SUM('Pengembangan Detil'!E55:E60)</f>
        <v>305000000</v>
      </c>
      <c r="F19" s="18">
        <f>SUM('Pengembangan Detil'!F55:F60)</f>
        <v>45000000</v>
      </c>
      <c r="G19" s="65">
        <f t="shared" si="2"/>
        <v>695000000</v>
      </c>
    </row>
    <row r="20" spans="1:7">
      <c r="A20" s="32"/>
      <c r="B20" s="34" t="str">
        <f>'Deskripsi Detil'!B61</f>
        <v>Sub Total A.2.</v>
      </c>
      <c r="C20" s="46">
        <f>SUM(C15:C19)</f>
        <v>535000000</v>
      </c>
      <c r="D20" s="46">
        <f>SUM(D15:D19)</f>
        <v>170000000</v>
      </c>
      <c r="E20" s="46">
        <f>SUM(E15:E19)</f>
        <v>915000000</v>
      </c>
      <c r="F20" s="46">
        <f>SUM(F15:F19)</f>
        <v>67000000</v>
      </c>
      <c r="G20" s="46">
        <f>SUM(G15:G19)</f>
        <v>1687000000</v>
      </c>
    </row>
    <row r="21" spans="1:7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64"/>
    </row>
    <row r="22" spans="1:7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SUM('Pengembangan Detil'!C63:C67)</f>
        <v>0</v>
      </c>
      <c r="D22" s="18">
        <f>SUM('Pengembangan Detil'!D63:D67)</f>
        <v>0</v>
      </c>
      <c r="E22" s="18">
        <f>SUM('Pengembangan Detil'!E63:E67)</f>
        <v>62000000</v>
      </c>
      <c r="F22" s="18">
        <f>SUM('Pengembangan Detil'!F63:F67)</f>
        <v>69500000</v>
      </c>
      <c r="G22" s="65">
        <f t="shared" ref="G22:G26" si="3">SUM(C22:F22)</f>
        <v>131500000</v>
      </c>
    </row>
    <row r="23" spans="1:7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SUM('Pengembangan Detil'!C68:C72)</f>
        <v>0</v>
      </c>
      <c r="D23" s="18">
        <f>SUM('Pengembangan Detil'!D68:D72)</f>
        <v>0</v>
      </c>
      <c r="E23" s="18">
        <f>SUM('Pengembangan Detil'!E68:E72)</f>
        <v>33000000</v>
      </c>
      <c r="F23" s="18">
        <f>SUM('Pengembangan Detil'!F68:F72)</f>
        <v>0</v>
      </c>
      <c r="G23" s="65">
        <f t="shared" si="3"/>
        <v>33000000</v>
      </c>
    </row>
    <row r="24" spans="1:7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SUM('Pengembangan Detil'!C73:C77)</f>
        <v>0</v>
      </c>
      <c r="D24" s="18">
        <f>SUM('Pengembangan Detil'!D73:D77)</f>
        <v>0</v>
      </c>
      <c r="E24" s="18">
        <f>SUM('Pengembangan Detil'!E73:E77)</f>
        <v>50000000</v>
      </c>
      <c r="F24" s="18">
        <f>SUM('Pengembangan Detil'!F73:F77)</f>
        <v>0</v>
      </c>
      <c r="G24" s="65">
        <f t="shared" si="3"/>
        <v>50000000</v>
      </c>
    </row>
    <row r="25" spans="1:7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SUM('Pengembangan Detil'!C78:C82)</f>
        <v>0</v>
      </c>
      <c r="D25" s="18">
        <f>SUM('Pengembangan Detil'!D78:D82)</f>
        <v>0</v>
      </c>
      <c r="E25" s="18">
        <f>SUM('Pengembangan Detil'!E78:E82)</f>
        <v>50000000</v>
      </c>
      <c r="F25" s="18">
        <f>SUM('Pengembangan Detil'!F78:F82)</f>
        <v>50000000</v>
      </c>
      <c r="G25" s="65">
        <f t="shared" si="3"/>
        <v>100000000</v>
      </c>
    </row>
    <row r="26" spans="1:7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SUM('Pengembangan Detil'!C83:C88)</f>
        <v>50000000</v>
      </c>
      <c r="D26" s="18">
        <f>SUM('Pengembangan Detil'!D83:D88)</f>
        <v>0</v>
      </c>
      <c r="E26" s="18">
        <f>SUM('Pengembangan Detil'!E83:E88)</f>
        <v>140000000</v>
      </c>
      <c r="F26" s="18">
        <f>SUM('Pengembangan Detil'!F83:F88)</f>
        <v>0</v>
      </c>
      <c r="G26" s="65">
        <f t="shared" si="3"/>
        <v>190000000</v>
      </c>
    </row>
    <row r="27" spans="1:7">
      <c r="A27" s="32"/>
      <c r="B27" s="34" t="str">
        <f>'Deskripsi Detil'!B89</f>
        <v>Sub Total A.3.</v>
      </c>
      <c r="C27" s="46">
        <f>SUM(C22:C26)</f>
        <v>50000000</v>
      </c>
      <c r="D27" s="46">
        <f>SUM(D22:D26)</f>
        <v>0</v>
      </c>
      <c r="E27" s="46">
        <f>SUM(E22:E26)</f>
        <v>335000000</v>
      </c>
      <c r="F27" s="46">
        <f>SUM(F22:F26)</f>
        <v>119500000</v>
      </c>
      <c r="G27" s="46">
        <f>SUM(G22:G26)</f>
        <v>504500000</v>
      </c>
    </row>
    <row r="28" spans="1:7">
      <c r="A28" s="23"/>
      <c r="B28" s="20" t="str">
        <f>'Deskripsi Detil'!B90</f>
        <v>Sub Total A.</v>
      </c>
      <c r="C28" s="49">
        <f>C13+C20+C27</f>
        <v>9960600000</v>
      </c>
      <c r="D28" s="49">
        <f>D13+D20+D27</f>
        <v>1385000000</v>
      </c>
      <c r="E28" s="49">
        <f>E13+E20+E27</f>
        <v>6541400000</v>
      </c>
      <c r="F28" s="49">
        <f>F13+F20+F27</f>
        <v>497000000</v>
      </c>
      <c r="G28" s="49">
        <f>G13+G20+G27</f>
        <v>18384000000</v>
      </c>
    </row>
    <row r="29" spans="1:7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54"/>
    </row>
    <row r="30" spans="1:7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64"/>
    </row>
    <row r="31" spans="1:7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SUM('Pengembangan Detil'!C93:C96)</f>
        <v>35000000</v>
      </c>
      <c r="D31" s="18">
        <f>SUM('Pengembangan Detil'!D93:D96)</f>
        <v>0</v>
      </c>
      <c r="E31" s="18">
        <f>SUM('Pengembangan Detil'!E93:E96)</f>
        <v>210000000</v>
      </c>
      <c r="F31" s="18">
        <f>SUM('Pengembangan Detil'!F93:F96)</f>
        <v>0</v>
      </c>
      <c r="G31" s="65">
        <f t="shared" ref="G31:G34" si="4">SUM(C31:F31)</f>
        <v>245000000</v>
      </c>
    </row>
    <row r="32" spans="1:7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SUM('Pengembangan Detil'!C97:C105)</f>
        <v>605000000</v>
      </c>
      <c r="D32" s="18">
        <f>SUM('Pengembangan Detil'!D97:D105)</f>
        <v>0</v>
      </c>
      <c r="E32" s="18">
        <f>SUM('Pengembangan Detil'!E97:E105)</f>
        <v>135000000</v>
      </c>
      <c r="F32" s="18">
        <f>SUM('Pengembangan Detil'!F97:F105)</f>
        <v>0</v>
      </c>
      <c r="G32" s="65">
        <f t="shared" si="4"/>
        <v>740000000</v>
      </c>
    </row>
    <row r="33" spans="1:7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SUM('Pengembangan Detil'!C106:C111)</f>
        <v>60000000</v>
      </c>
      <c r="D33" s="18">
        <f>SUM('Pengembangan Detil'!D106:D111)</f>
        <v>0</v>
      </c>
      <c r="E33" s="18">
        <f>SUM('Pengembangan Detil'!E106:E111)</f>
        <v>195000000</v>
      </c>
      <c r="F33" s="18">
        <f>SUM('Pengembangan Detil'!F106:F111)</f>
        <v>0</v>
      </c>
      <c r="G33" s="65">
        <f t="shared" si="4"/>
        <v>255000000</v>
      </c>
    </row>
    <row r="34" spans="1:7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SUM('Pengembangan Detil'!C112:C116)</f>
        <v>0</v>
      </c>
      <c r="D34" s="18">
        <f>SUM('Pengembangan Detil'!D112:D116)</f>
        <v>0</v>
      </c>
      <c r="E34" s="18">
        <f>SUM('Pengembangan Detil'!E112:E116)</f>
        <v>0</v>
      </c>
      <c r="F34" s="18">
        <f>SUM('Pengembangan Detil'!F112:F116)</f>
        <v>0</v>
      </c>
      <c r="G34" s="65">
        <f t="shared" si="4"/>
        <v>0</v>
      </c>
    </row>
    <row r="35" spans="1:7">
      <c r="A35" s="32"/>
      <c r="B35" s="34" t="str">
        <f>'Deskripsi Detil'!B117</f>
        <v>Sub Total B.1.</v>
      </c>
      <c r="C35" s="46">
        <f>SUM(C31:C34)</f>
        <v>700000000</v>
      </c>
      <c r="D35" s="46">
        <f>SUM(D31:D34)</f>
        <v>0</v>
      </c>
      <c r="E35" s="46">
        <f>SUM(E31:E34)</f>
        <v>540000000</v>
      </c>
      <c r="F35" s="46">
        <f>SUM(F31:F34)</f>
        <v>0</v>
      </c>
      <c r="G35" s="46">
        <f>SUM(G31:G34)</f>
        <v>1240000000</v>
      </c>
    </row>
    <row r="36" spans="1:7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64"/>
    </row>
    <row r="37" spans="1:7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SUM('Pengembangan Detil'!C119:C123)</f>
        <v>0</v>
      </c>
      <c r="D37" s="18">
        <f>SUM('Pengembangan Detil'!D119:D123)</f>
        <v>0</v>
      </c>
      <c r="E37" s="18">
        <f>SUM('Pengembangan Detil'!E119:E123)</f>
        <v>0</v>
      </c>
      <c r="F37" s="18">
        <f>SUM('Pengembangan Detil'!F119:F123)</f>
        <v>0</v>
      </c>
      <c r="G37" s="65">
        <f t="shared" ref="G37:G39" si="5">SUM(C37:F37)</f>
        <v>0</v>
      </c>
    </row>
    <row r="38" spans="1:7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SUM('Pengembangan Detil'!C124:C129)</f>
        <v>0</v>
      </c>
      <c r="D38" s="18">
        <f>SUM('Pengembangan Detil'!D124:D129)</f>
        <v>0</v>
      </c>
      <c r="E38" s="18">
        <f>SUM('Pengembangan Detil'!E124:E129)</f>
        <v>0</v>
      </c>
      <c r="F38" s="18">
        <f>SUM('Pengembangan Detil'!F124:F129)</f>
        <v>0</v>
      </c>
      <c r="G38" s="65">
        <f t="shared" si="5"/>
        <v>0</v>
      </c>
    </row>
    <row r="39" spans="1:7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SUM('Pengembangan Detil'!C130:C134)</f>
        <v>0</v>
      </c>
      <c r="D39" s="18">
        <f>SUM('Pengembangan Detil'!D130:D134)</f>
        <v>0</v>
      </c>
      <c r="E39" s="18">
        <f>SUM('Pengembangan Detil'!E130:E134)</f>
        <v>0</v>
      </c>
      <c r="F39" s="18">
        <f>SUM('Pengembangan Detil'!F130:F134)</f>
        <v>0</v>
      </c>
      <c r="G39" s="65">
        <f t="shared" si="5"/>
        <v>0</v>
      </c>
    </row>
    <row r="40" spans="1:7">
      <c r="A40" s="32"/>
      <c r="B40" s="34" t="str">
        <f>'Deskripsi Detil'!B135</f>
        <v>Sub Total B.2.</v>
      </c>
      <c r="C40" s="46">
        <f>SUM(C37:C39)</f>
        <v>0</v>
      </c>
      <c r="D40" s="46">
        <f>SUM(D37:D39)</f>
        <v>0</v>
      </c>
      <c r="E40" s="46">
        <f>SUM(E37:E39)</f>
        <v>0</v>
      </c>
      <c r="F40" s="46">
        <f>SUM(F37:F39)</f>
        <v>0</v>
      </c>
      <c r="G40" s="46">
        <f>SUM(G37:G39)</f>
        <v>0</v>
      </c>
    </row>
    <row r="41" spans="1:7">
      <c r="A41" s="23"/>
      <c r="B41" s="20" t="str">
        <f>'Deskripsi Detil'!B136</f>
        <v>Sub Total B.</v>
      </c>
      <c r="C41" s="49">
        <f>C35+C40</f>
        <v>700000000</v>
      </c>
      <c r="D41" s="49">
        <f>D35+D40</f>
        <v>0</v>
      </c>
      <c r="E41" s="49">
        <f>E35+E40</f>
        <v>540000000</v>
      </c>
      <c r="F41" s="49">
        <f>F35+F40</f>
        <v>0</v>
      </c>
      <c r="G41" s="49">
        <f>G35+G40</f>
        <v>1240000000</v>
      </c>
    </row>
    <row r="42" spans="1:7">
      <c r="A42" s="39"/>
      <c r="B42" s="40" t="str">
        <f>'Deskripsi Detil'!B137</f>
        <v>TOTAL</v>
      </c>
      <c r="C42" s="54">
        <f>C28+C41</f>
        <v>10660600000</v>
      </c>
      <c r="D42" s="54">
        <f>D28+D41</f>
        <v>1385000000</v>
      </c>
      <c r="E42" s="54">
        <f>E28+E41</f>
        <v>7081400000</v>
      </c>
      <c r="F42" s="54">
        <f>F28+F41</f>
        <v>497000000</v>
      </c>
      <c r="G42" s="54">
        <f>G28+G41</f>
        <v>19624000000</v>
      </c>
    </row>
    <row r="43" spans="1:7">
      <c r="A43" s="26"/>
      <c r="B43" s="21"/>
    </row>
    <row r="44" spans="1:7">
      <c r="A44" s="3"/>
      <c r="B44" s="8"/>
    </row>
    <row r="45" spans="1:7" s="6" customFormat="1">
      <c r="A45" s="1"/>
      <c r="B45" s="7"/>
      <c r="C45" s="13"/>
      <c r="D45" s="13"/>
      <c r="E45" s="13"/>
      <c r="F45" s="13"/>
      <c r="G45" s="62"/>
    </row>
    <row r="46" spans="1:7" s="6" customFormat="1">
      <c r="A46" s="1"/>
      <c r="B46" s="7"/>
      <c r="C46" s="13"/>
      <c r="D46" s="13"/>
      <c r="E46" s="13"/>
      <c r="F46" s="13"/>
      <c r="G46" s="62"/>
    </row>
    <row r="47" spans="1:7" s="6" customFormat="1">
      <c r="A47" s="1"/>
      <c r="B47" s="7"/>
      <c r="C47" s="13"/>
      <c r="D47" s="13"/>
      <c r="E47" s="13"/>
      <c r="F47" s="13"/>
      <c r="G47" s="62"/>
    </row>
    <row r="48" spans="1:7" s="6" customFormat="1">
      <c r="A48" s="1"/>
      <c r="B48" s="7"/>
      <c r="C48" s="13"/>
      <c r="D48" s="13"/>
      <c r="E48" s="13"/>
      <c r="F48" s="13"/>
      <c r="G48" s="62"/>
    </row>
    <row r="49" spans="1:7" s="6" customFormat="1">
      <c r="A49" s="27"/>
      <c r="B49" s="4"/>
      <c r="C49" s="13"/>
      <c r="D49" s="13"/>
      <c r="E49" s="13"/>
      <c r="F49" s="13"/>
      <c r="G49" s="62"/>
    </row>
    <row r="50" spans="1:7" s="6" customFormat="1">
      <c r="A50" s="28"/>
      <c r="B50" s="5"/>
      <c r="C50" s="13"/>
      <c r="D50" s="13"/>
      <c r="E50" s="13"/>
      <c r="F50" s="13"/>
      <c r="G50" s="62"/>
    </row>
    <row r="51" spans="1:7" s="6" customFormat="1">
      <c r="A51" s="1"/>
      <c r="B51" s="7"/>
      <c r="C51" s="14"/>
      <c r="D51" s="14"/>
      <c r="E51" s="14"/>
      <c r="F51" s="14"/>
      <c r="G51" s="63"/>
    </row>
    <row r="52" spans="1:7" s="6" customFormat="1">
      <c r="A52" s="1"/>
      <c r="B52" s="7"/>
      <c r="C52" s="14"/>
      <c r="D52" s="14"/>
      <c r="E52" s="14"/>
      <c r="F52" s="14"/>
      <c r="G52" s="63"/>
    </row>
    <row r="53" spans="1:7" s="6" customFormat="1">
      <c r="A53" s="28"/>
      <c r="B53" s="5"/>
      <c r="C53" s="13"/>
      <c r="D53" s="13"/>
      <c r="E53" s="13"/>
      <c r="F53" s="13"/>
      <c r="G53" s="62"/>
    </row>
    <row r="54" spans="1:7" s="6" customFormat="1">
      <c r="A54" s="28"/>
      <c r="B54" s="5"/>
      <c r="C54" s="13"/>
      <c r="D54" s="13"/>
      <c r="E54" s="13"/>
      <c r="F54" s="13"/>
      <c r="G54" s="62"/>
    </row>
    <row r="55" spans="1:7" s="6" customFormat="1">
      <c r="A55" s="28"/>
      <c r="B55" s="5"/>
      <c r="C55" s="13"/>
      <c r="D55" s="13"/>
      <c r="E55" s="13"/>
      <c r="F55" s="13"/>
      <c r="G55" s="62"/>
    </row>
    <row r="56" spans="1:7" s="6" customFormat="1">
      <c r="A56" s="28"/>
      <c r="B56" s="5"/>
      <c r="C56" s="13"/>
      <c r="D56" s="13"/>
      <c r="E56" s="13"/>
      <c r="F56" s="13"/>
      <c r="G56" s="62"/>
    </row>
    <row r="57" spans="1:7" s="6" customFormat="1">
      <c r="A57" s="28"/>
      <c r="B57" s="5"/>
      <c r="C57" s="13"/>
      <c r="D57" s="13"/>
      <c r="E57" s="13"/>
      <c r="F57" s="13"/>
      <c r="G57" s="62"/>
    </row>
    <row r="59" spans="1:7">
      <c r="C59" s="11"/>
      <c r="D59" s="11"/>
      <c r="E59" s="11"/>
      <c r="F59" s="11"/>
      <c r="G59" s="10"/>
    </row>
    <row r="60" spans="1:7">
      <c r="C60" s="11"/>
      <c r="D60" s="11"/>
      <c r="E60" s="11"/>
      <c r="F60" s="11"/>
      <c r="G60" s="10"/>
    </row>
    <row r="61" spans="1:7" s="45" customFormat="1">
      <c r="A61" s="3"/>
      <c r="B61" s="8"/>
      <c r="C61" s="10"/>
      <c r="D61" s="10"/>
      <c r="E61" s="10"/>
      <c r="F61" s="10"/>
      <c r="G61" s="10"/>
    </row>
    <row r="62" spans="1:7">
      <c r="C62" s="11"/>
      <c r="D62" s="11"/>
      <c r="E62" s="11"/>
      <c r="F62" s="11"/>
      <c r="G62" s="10"/>
    </row>
    <row r="63" spans="1:7">
      <c r="C63" s="11"/>
      <c r="D63" s="11"/>
      <c r="E63" s="11"/>
      <c r="F63" s="11"/>
      <c r="G63" s="10"/>
    </row>
    <row r="66" spans="1:7" s="45" customFormat="1">
      <c r="A66" s="3"/>
      <c r="B66" s="8"/>
      <c r="C66" s="15"/>
      <c r="D66" s="15"/>
      <c r="E66" s="15"/>
      <c r="F66" s="15"/>
      <c r="G66" s="15"/>
    </row>
    <row r="77" spans="1:7">
      <c r="A77" s="28"/>
      <c r="B77" s="5"/>
    </row>
    <row r="78" spans="1:7">
      <c r="A78" s="28"/>
      <c r="B78" s="5"/>
    </row>
    <row r="79" spans="1:7">
      <c r="A79" s="28"/>
      <c r="B79" s="5"/>
    </row>
    <row r="80" spans="1:7">
      <c r="A80" s="28"/>
      <c r="B80" s="5"/>
    </row>
    <row r="81" spans="1:2">
      <c r="A81" s="28"/>
      <c r="B81" s="5"/>
    </row>
    <row r="83" spans="1:2">
      <c r="A83" s="29"/>
      <c r="B83" s="22"/>
    </row>
    <row r="84" spans="1:2">
      <c r="A84" s="28"/>
      <c r="B84" s="5"/>
    </row>
    <row r="85" spans="1:2">
      <c r="A85" s="28"/>
      <c r="B85" s="5"/>
    </row>
    <row r="86" spans="1:2">
      <c r="A86" s="28"/>
      <c r="B86" s="5"/>
    </row>
    <row r="87" spans="1:2">
      <c r="A87" s="28"/>
      <c r="B87" s="5"/>
    </row>
  </sheetData>
  <mergeCells count="3">
    <mergeCell ref="A5:A6"/>
    <mergeCell ref="C5:G5"/>
    <mergeCell ref="B5:B6"/>
  </mergeCells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2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6" width="15.88671875" style="12" customWidth="1"/>
    <col min="7" max="7" width="15.88671875" style="15" customWidth="1"/>
    <col min="8" max="16384" width="8.88671875" style="42"/>
  </cols>
  <sheetData>
    <row r="1" spans="1:7">
      <c r="A1" s="30" t="s">
        <v>251</v>
      </c>
      <c r="D1" s="9"/>
      <c r="E1" s="9"/>
      <c r="F1" s="9"/>
      <c r="G1" s="9"/>
    </row>
    <row r="2" spans="1:7">
      <c r="A2" s="30" t="s">
        <v>2</v>
      </c>
      <c r="D2" s="10"/>
      <c r="E2" s="10"/>
      <c r="F2" s="10"/>
      <c r="G2" s="10"/>
    </row>
    <row r="3" spans="1:7">
      <c r="A3" s="30" t="s">
        <v>250</v>
      </c>
      <c r="C3" s="55"/>
      <c r="D3" s="57"/>
      <c r="E3" s="57"/>
      <c r="F3" s="57"/>
      <c r="G3" s="57">
        <f>SUM(C4:F4)</f>
        <v>19624000000</v>
      </c>
    </row>
    <row r="4" spans="1:7">
      <c r="A4" s="3"/>
      <c r="B4" s="8"/>
      <c r="C4" s="57">
        <f>C137</f>
        <v>10660600000</v>
      </c>
      <c r="D4" s="57">
        <f t="shared" ref="D4:G4" si="0">D137</f>
        <v>1385000000</v>
      </c>
      <c r="E4" s="57">
        <f t="shared" si="0"/>
        <v>7081400000</v>
      </c>
      <c r="F4" s="57">
        <f t="shared" si="0"/>
        <v>497000000</v>
      </c>
      <c r="G4" s="57">
        <f t="shared" si="0"/>
        <v>19624000000</v>
      </c>
    </row>
    <row r="5" spans="1:7" s="43" customFormat="1">
      <c r="A5" s="117" t="s">
        <v>8</v>
      </c>
      <c r="B5" s="117" t="s">
        <v>3</v>
      </c>
      <c r="C5" s="118" t="s">
        <v>249</v>
      </c>
      <c r="D5" s="118"/>
      <c r="E5" s="118"/>
      <c r="F5" s="118"/>
      <c r="G5" s="118"/>
    </row>
    <row r="6" spans="1:7" s="44" customFormat="1" ht="26.4">
      <c r="A6" s="117"/>
      <c r="B6" s="117"/>
      <c r="C6" s="51" t="s">
        <v>4</v>
      </c>
      <c r="D6" s="51" t="s">
        <v>7</v>
      </c>
      <c r="E6" s="51" t="s">
        <v>5</v>
      </c>
      <c r="F6" s="51" t="s">
        <v>6</v>
      </c>
      <c r="G6" s="51" t="s">
        <v>1</v>
      </c>
    </row>
    <row r="7" spans="1:7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54"/>
    </row>
    <row r="8" spans="1:7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64"/>
    </row>
    <row r="9" spans="1:7" s="45" customFormat="1">
      <c r="A9" s="24" t="str">
        <f>'Deskripsi Detil'!A9</f>
        <v>A.1.1</v>
      </c>
      <c r="B9" s="19" t="str">
        <f>'Deskripsi Detil'!B9</f>
        <v>Pemantapan status kawasan</v>
      </c>
      <c r="C9" s="18"/>
      <c r="D9" s="18"/>
      <c r="E9" s="18"/>
      <c r="F9" s="18"/>
      <c r="G9" s="65"/>
    </row>
    <row r="10" spans="1:7">
      <c r="A10" s="25" t="str">
        <f>'Deskripsi Detil'!A10</f>
        <v>A.1.1.1</v>
      </c>
      <c r="B10" s="31" t="str">
        <f>'Deskripsi Detil'!B10</f>
        <v>Biaya audiensi, dialog dan pertemuan</v>
      </c>
      <c r="C10" s="18">
        <v>200000000</v>
      </c>
      <c r="D10" s="18">
        <v>0</v>
      </c>
      <c r="E10" s="18">
        <v>185000000</v>
      </c>
      <c r="F10" s="18">
        <v>38000000</v>
      </c>
      <c r="G10" s="65">
        <f>SUM(C10:F10)</f>
        <v>423000000</v>
      </c>
    </row>
    <row r="11" spans="1:7" ht="26.4">
      <c r="A11" s="25" t="str">
        <f>'Deskripsi Detil'!A11</f>
        <v>A.1.1.2</v>
      </c>
      <c r="B11" s="31" t="str">
        <f>'Deskripsi Detil'!B11</f>
        <v>Biaya pemetaan tata batas dan pemeriksaan lapangan</v>
      </c>
      <c r="C11" s="18">
        <v>315000000</v>
      </c>
      <c r="D11" s="18">
        <v>0</v>
      </c>
      <c r="E11" s="18">
        <v>400000000</v>
      </c>
      <c r="F11" s="18">
        <v>25000000</v>
      </c>
      <c r="G11" s="65">
        <f t="shared" ref="G11:G13" si="1">SUM(C11:F11)</f>
        <v>740000000</v>
      </c>
    </row>
    <row r="12" spans="1:7" ht="39.6">
      <c r="A12" s="25" t="str">
        <f>'Deskripsi Detil'!A12</f>
        <v>A.1.1.3</v>
      </c>
      <c r="B12" s="31" t="str">
        <f>'Deskripsi Detil'!B12</f>
        <v>Biaya penyiapan data, kajian, penyusunan naskah akademis dan rancangan peraturan daerah</v>
      </c>
      <c r="C12" s="18">
        <v>115000000</v>
      </c>
      <c r="D12" s="18">
        <v>0</v>
      </c>
      <c r="E12" s="18">
        <v>260000000</v>
      </c>
      <c r="F12" s="18">
        <v>0</v>
      </c>
      <c r="G12" s="65">
        <f t="shared" si="1"/>
        <v>375000000</v>
      </c>
    </row>
    <row r="13" spans="1:7">
      <c r="A13" s="25" t="str">
        <f>'Deskripsi Detil'!A13</f>
        <v>A.1.1.4</v>
      </c>
      <c r="B13" s="31" t="str">
        <f>'Deskripsi Detil'!B13</f>
        <v>Biaya pemantapan kawasan lain-lain</v>
      </c>
      <c r="C13" s="18">
        <v>65000000</v>
      </c>
      <c r="D13" s="18">
        <v>0</v>
      </c>
      <c r="E13" s="18">
        <v>115000000</v>
      </c>
      <c r="F13" s="18">
        <v>12500000</v>
      </c>
      <c r="G13" s="65">
        <f t="shared" si="1"/>
        <v>192500000</v>
      </c>
    </row>
    <row r="14" spans="1:7" s="45" customFormat="1">
      <c r="A14" s="24" t="str">
        <f>'Deskripsi Detil'!A14</f>
        <v>A.1.2</v>
      </c>
      <c r="B14" s="19" t="str">
        <f>'Deskripsi Detil'!B14</f>
        <v>Pengamanan dan pemantauan kawasan</v>
      </c>
      <c r="C14" s="18"/>
      <c r="D14" s="18"/>
      <c r="E14" s="18"/>
      <c r="F14" s="18"/>
      <c r="G14" s="65"/>
    </row>
    <row r="15" spans="1:7">
      <c r="A15" s="25" t="str">
        <f>'Deskripsi Detil'!A15</f>
        <v>A.1.2.1</v>
      </c>
      <c r="B15" s="31" t="str">
        <f>'Deskripsi Detil'!B15</f>
        <v>Biaya gaji staf Unit Pelaksana</v>
      </c>
      <c r="C15" s="18">
        <v>1152000000</v>
      </c>
      <c r="D15" s="18">
        <v>0</v>
      </c>
      <c r="E15" s="18">
        <v>288000000</v>
      </c>
      <c r="F15" s="18">
        <v>0</v>
      </c>
      <c r="G15" s="65">
        <f t="shared" ref="G15:G22" si="2">SUM(C15:F15)</f>
        <v>1440000000</v>
      </c>
    </row>
    <row r="16" spans="1:7">
      <c r="A16" s="25" t="str">
        <f>'Deskripsi Detil'!A16</f>
        <v>A.1.2.2</v>
      </c>
      <c r="B16" s="31" t="str">
        <f>'Deskripsi Detil'!B16</f>
        <v>Biaya gaji dan tunjangan tim pengaman</v>
      </c>
      <c r="C16" s="18">
        <v>3776000000</v>
      </c>
      <c r="D16" s="18">
        <v>0</v>
      </c>
      <c r="E16" s="18">
        <v>1944000000</v>
      </c>
      <c r="F16" s="18">
        <v>0</v>
      </c>
      <c r="G16" s="65">
        <f t="shared" si="2"/>
        <v>5720000000</v>
      </c>
    </row>
    <row r="17" spans="1:7">
      <c r="A17" s="25" t="str">
        <f>'Deskripsi Detil'!A17</f>
        <v>A.1.2.3</v>
      </c>
      <c r="B17" s="31" t="str">
        <f>'Deskripsi Detil'!B17</f>
        <v>Biaya logistik</v>
      </c>
      <c r="C17" s="18">
        <v>1257600000</v>
      </c>
      <c r="D17" s="18">
        <v>0</v>
      </c>
      <c r="E17" s="18">
        <v>314400000</v>
      </c>
      <c r="F17" s="18">
        <v>0</v>
      </c>
      <c r="G17" s="65">
        <f t="shared" si="2"/>
        <v>1572000000</v>
      </c>
    </row>
    <row r="18" spans="1:7" ht="26.4">
      <c r="A18" s="25" t="str">
        <f>'Deskripsi Detil'!A18</f>
        <v>A.1.2.4</v>
      </c>
      <c r="B18" s="31" t="str">
        <f>'Deskripsi Detil'!B18</f>
        <v xml:space="preserve">Biaya kendaraan, perawatan dan transportasi </v>
      </c>
      <c r="C18" s="18">
        <v>672000000</v>
      </c>
      <c r="D18" s="18">
        <v>0</v>
      </c>
      <c r="E18" s="18">
        <v>168000000</v>
      </c>
      <c r="F18" s="18">
        <v>0</v>
      </c>
      <c r="G18" s="65">
        <f t="shared" si="2"/>
        <v>840000000</v>
      </c>
    </row>
    <row r="19" spans="1:7">
      <c r="A19" s="25" t="str">
        <f>'Deskripsi Detil'!A19</f>
        <v>A.1.2.5</v>
      </c>
      <c r="B19" s="31" t="str">
        <f>'Deskripsi Detil'!B19</f>
        <v>Biaya komunikasi</v>
      </c>
      <c r="C19" s="18">
        <v>72000000</v>
      </c>
      <c r="D19" s="18">
        <v>0</v>
      </c>
      <c r="E19" s="18">
        <v>18000000</v>
      </c>
      <c r="F19" s="18">
        <v>0</v>
      </c>
      <c r="G19" s="65">
        <f t="shared" si="2"/>
        <v>90000000</v>
      </c>
    </row>
    <row r="20" spans="1:7">
      <c r="A20" s="25" t="str">
        <f>'Deskripsi Detil'!A20</f>
        <v>A.1.2.6</v>
      </c>
      <c r="B20" s="31" t="str">
        <f>'Deskripsi Detil'!B20</f>
        <v>Biaya perlengkapan</v>
      </c>
      <c r="C20" s="18">
        <v>144000000</v>
      </c>
      <c r="D20" s="18">
        <v>0</v>
      </c>
      <c r="E20" s="18">
        <v>36000000</v>
      </c>
      <c r="F20" s="18">
        <v>0</v>
      </c>
      <c r="G20" s="65">
        <f t="shared" si="2"/>
        <v>180000000</v>
      </c>
    </row>
    <row r="21" spans="1:7">
      <c r="A21" s="25" t="str">
        <f>'Deskripsi Detil'!A21</f>
        <v>A.1.2.7</v>
      </c>
      <c r="B21" s="31" t="str">
        <f>'Deskripsi Detil'!B21</f>
        <v xml:space="preserve">Biaya operasional kantor lapangan </v>
      </c>
      <c r="C21" s="18">
        <v>72000000</v>
      </c>
      <c r="D21" s="18">
        <v>0</v>
      </c>
      <c r="E21" s="18">
        <v>72000000</v>
      </c>
      <c r="F21" s="18">
        <v>0</v>
      </c>
      <c r="G21" s="65">
        <f t="shared" si="2"/>
        <v>144000000</v>
      </c>
    </row>
    <row r="22" spans="1:7" ht="26.4">
      <c r="A22" s="25" t="str">
        <f>'Deskripsi Detil'!A22</f>
        <v>A.1.2.9</v>
      </c>
      <c r="B22" s="31" t="str">
        <f>'Deskripsi Detil'!B22</f>
        <v>Biaya pengamanan dan pemantauan lain-lain</v>
      </c>
      <c r="C22" s="18">
        <v>150000000</v>
      </c>
      <c r="D22" s="18">
        <v>0</v>
      </c>
      <c r="E22" s="18">
        <v>0</v>
      </c>
      <c r="F22" s="18">
        <v>15000000</v>
      </c>
      <c r="G22" s="65">
        <f t="shared" si="2"/>
        <v>165000000</v>
      </c>
    </row>
    <row r="23" spans="1:7" s="45" customFormat="1">
      <c r="A23" s="24" t="str">
        <f>'Deskripsi Detil'!A23</f>
        <v>A.1.3</v>
      </c>
      <c r="B23" s="19" t="str">
        <f>'Deskripsi Detil'!B23</f>
        <v>Sosialisasi dan kampanye</v>
      </c>
      <c r="C23" s="18"/>
      <c r="D23" s="18"/>
      <c r="E23" s="18"/>
      <c r="F23" s="18"/>
      <c r="G23" s="65"/>
    </row>
    <row r="24" spans="1:7">
      <c r="A24" s="47" t="str">
        <f>'Deskripsi Detil'!A24</f>
        <v>A.1.3.1</v>
      </c>
      <c r="B24" s="48" t="str">
        <f>'Deskripsi Detil'!B24</f>
        <v>Biaya komunikasi dan pertemuan</v>
      </c>
      <c r="C24" s="35">
        <v>135000000</v>
      </c>
      <c r="D24" s="35">
        <v>35000000</v>
      </c>
      <c r="E24" s="35">
        <v>335000000</v>
      </c>
      <c r="F24" s="35">
        <v>25000000</v>
      </c>
      <c r="G24" s="61">
        <f>SUM(C24:F24)</f>
        <v>530000000</v>
      </c>
    </row>
    <row r="25" spans="1:7" ht="26.4">
      <c r="A25" s="47" t="str">
        <f>'Deskripsi Detil'!A25</f>
        <v>A.1.3.2</v>
      </c>
      <c r="B25" s="48" t="str">
        <f>'Deskripsi Detil'!B25</f>
        <v>Biaya penyusunan paket sosialisasi dan kampanye</v>
      </c>
      <c r="C25" s="35">
        <v>50000000</v>
      </c>
      <c r="D25" s="35">
        <v>0</v>
      </c>
      <c r="E25" s="35">
        <v>270000000</v>
      </c>
      <c r="F25" s="35">
        <v>0</v>
      </c>
      <c r="G25" s="61">
        <f t="shared" ref="G25:G27" si="3">SUM(C25:F25)</f>
        <v>320000000</v>
      </c>
    </row>
    <row r="26" spans="1:7">
      <c r="A26" s="47" t="str">
        <f>'Deskripsi Detil'!A26</f>
        <v>A.1.3.3</v>
      </c>
      <c r="B26" s="48" t="str">
        <f>'Deskripsi Detil'!B26</f>
        <v>Biaya kunjungan</v>
      </c>
      <c r="C26" s="35">
        <v>175000000</v>
      </c>
      <c r="D26" s="35">
        <v>60000000</v>
      </c>
      <c r="E26" s="35">
        <v>275000000</v>
      </c>
      <c r="F26" s="35">
        <v>0</v>
      </c>
      <c r="G26" s="61">
        <f t="shared" si="3"/>
        <v>510000000</v>
      </c>
    </row>
    <row r="27" spans="1:7">
      <c r="A27" s="47" t="str">
        <f>'Deskripsi Detil'!A27</f>
        <v>A.1.3.4</v>
      </c>
      <c r="B27" s="48" t="str">
        <f>'Deskripsi Detil'!B27</f>
        <v>Biaya sosialisasi dan kmapanye lainnya</v>
      </c>
      <c r="C27" s="35">
        <v>0</v>
      </c>
      <c r="D27" s="35">
        <v>0</v>
      </c>
      <c r="E27" s="35">
        <v>31000000</v>
      </c>
      <c r="F27" s="35">
        <v>0</v>
      </c>
      <c r="G27" s="61">
        <f t="shared" si="3"/>
        <v>31000000</v>
      </c>
    </row>
    <row r="28" spans="1:7" s="45" customFormat="1">
      <c r="A28" s="24" t="str">
        <f>'Deskripsi Detil'!A28</f>
        <v>A.1.4</v>
      </c>
      <c r="B28" s="19" t="str">
        <f>'Deskripsi Detil'!B28</f>
        <v>Pembangunan infrastruktur utama</v>
      </c>
      <c r="C28" s="18"/>
      <c r="D28" s="18"/>
      <c r="E28" s="18"/>
      <c r="F28" s="18"/>
      <c r="G28" s="65"/>
    </row>
    <row r="29" spans="1:7">
      <c r="A29" s="25" t="str">
        <f>'Deskripsi Detil'!A29</f>
        <v>A.1.4.1</v>
      </c>
      <c r="B29" s="31" t="str">
        <f>'Deskripsi Detil'!B29</f>
        <v>Jalan</v>
      </c>
      <c r="C29" s="18">
        <v>210000000</v>
      </c>
      <c r="D29" s="18">
        <v>95000000</v>
      </c>
      <c r="E29" s="18">
        <v>60000000</v>
      </c>
      <c r="F29" s="18">
        <v>35000000</v>
      </c>
      <c r="G29" s="65">
        <f t="shared" ref="G29:G35" si="4">SUM(C29:F29)</f>
        <v>400000000</v>
      </c>
    </row>
    <row r="30" spans="1:7">
      <c r="A30" s="25" t="str">
        <f>'Deskripsi Detil'!A30</f>
        <v>A.1.4.2</v>
      </c>
      <c r="B30" s="31" t="str">
        <f>'Deskripsi Detil'!B30</f>
        <v>Patung dan pos portal</v>
      </c>
      <c r="C30" s="18">
        <v>165000000</v>
      </c>
      <c r="D30" s="18">
        <v>0</v>
      </c>
      <c r="E30" s="18">
        <v>0</v>
      </c>
      <c r="F30" s="18">
        <v>30000000</v>
      </c>
      <c r="G30" s="65">
        <f t="shared" si="4"/>
        <v>195000000</v>
      </c>
    </row>
    <row r="31" spans="1:7">
      <c r="A31" s="25" t="str">
        <f>'Deskripsi Detil'!A31</f>
        <v>A.1.4.3</v>
      </c>
      <c r="B31" s="31" t="str">
        <f>'Deskripsi Detil'!B31</f>
        <v>Pusat koordinasi lapangan</v>
      </c>
      <c r="C31" s="18">
        <v>125000000</v>
      </c>
      <c r="D31" s="18">
        <v>145000000</v>
      </c>
      <c r="E31" s="18">
        <v>165000000</v>
      </c>
      <c r="F31" s="18">
        <v>45000000</v>
      </c>
      <c r="G31" s="65">
        <f t="shared" si="4"/>
        <v>480000000</v>
      </c>
    </row>
    <row r="32" spans="1:7">
      <c r="A32" s="25" t="str">
        <f>'Deskripsi Detil'!A32</f>
        <v>A.1.4.4</v>
      </c>
      <c r="B32" s="31" t="str">
        <f>'Deskripsi Detil'!B32</f>
        <v>Jungle kabin</v>
      </c>
      <c r="C32" s="18">
        <v>85000000</v>
      </c>
      <c r="D32" s="18">
        <v>115000000</v>
      </c>
      <c r="E32" s="18">
        <v>85000000</v>
      </c>
      <c r="F32" s="18">
        <v>35000000</v>
      </c>
      <c r="G32" s="65">
        <f t="shared" si="4"/>
        <v>320000000</v>
      </c>
    </row>
    <row r="33" spans="1:7">
      <c r="A33" s="25" t="str">
        <f>'Deskripsi Detil'!A33</f>
        <v>A.1.4.5</v>
      </c>
      <c r="B33" s="31" t="str">
        <f>'Deskripsi Detil'!B33</f>
        <v>Papan penunjuk kawasan wisata</v>
      </c>
      <c r="C33" s="18">
        <v>150000000</v>
      </c>
      <c r="D33" s="18">
        <v>0</v>
      </c>
      <c r="E33" s="18">
        <v>0</v>
      </c>
      <c r="F33" s="18">
        <v>0</v>
      </c>
      <c r="G33" s="65">
        <f t="shared" si="4"/>
        <v>150000000</v>
      </c>
    </row>
    <row r="34" spans="1:7">
      <c r="A34" s="25" t="str">
        <f>'Deskripsi Detil'!A34</f>
        <v>A.1.4.6</v>
      </c>
      <c r="B34" s="31" t="str">
        <f>'Deskripsi Detil'!B34</f>
        <v>Infrastruktur dasar lainnya</v>
      </c>
      <c r="C34" s="18">
        <v>225000000</v>
      </c>
      <c r="D34" s="18">
        <v>650000000</v>
      </c>
      <c r="E34" s="18">
        <v>185000000</v>
      </c>
      <c r="F34" s="18">
        <v>35000000</v>
      </c>
      <c r="G34" s="65">
        <f t="shared" si="4"/>
        <v>1095000000</v>
      </c>
    </row>
    <row r="35" spans="1:7">
      <c r="A35" s="47" t="str">
        <f>'Deskripsi Detil'!A35</f>
        <v>A.1.4.7</v>
      </c>
      <c r="B35" s="48" t="str">
        <f>'Deskripsi Detil'!B35</f>
        <v>Biaya perawatan infrastruktur utama</v>
      </c>
      <c r="C35" s="35">
        <v>65000000</v>
      </c>
      <c r="D35" s="35">
        <v>115000000</v>
      </c>
      <c r="E35" s="35">
        <v>85000000</v>
      </c>
      <c r="F35" s="35">
        <v>15000000</v>
      </c>
      <c r="G35" s="61">
        <f t="shared" si="4"/>
        <v>280000000</v>
      </c>
    </row>
    <row r="36" spans="1:7">
      <c r="A36" s="50"/>
      <c r="B36" s="34" t="str">
        <f>'Deskripsi Detil'!B36</f>
        <v>Sub Total A.1.</v>
      </c>
      <c r="C36" s="46">
        <f>SUM(C9:C35)</f>
        <v>9375600000</v>
      </c>
      <c r="D36" s="46">
        <f t="shared" ref="D36:G36" si="5">SUM(D9:D35)</f>
        <v>1215000000</v>
      </c>
      <c r="E36" s="46">
        <f t="shared" si="5"/>
        <v>5291400000</v>
      </c>
      <c r="F36" s="46">
        <f t="shared" si="5"/>
        <v>310500000</v>
      </c>
      <c r="G36" s="46">
        <f t="shared" si="5"/>
        <v>16192500000</v>
      </c>
    </row>
    <row r="37" spans="1:7" ht="26.4">
      <c r="A37" s="36" t="str">
        <f>'Deskripsi Detil'!A37</f>
        <v>A.2.</v>
      </c>
      <c r="B37" s="37" t="str">
        <f>'Deskripsi Detil'!B37</f>
        <v>Pelestarian Peran dan Fungsi Kawasan Hutan Lindung</v>
      </c>
      <c r="C37" s="38"/>
      <c r="D37" s="38"/>
      <c r="E37" s="38"/>
      <c r="F37" s="38"/>
      <c r="G37" s="64"/>
    </row>
    <row r="38" spans="1:7" s="45" customFormat="1">
      <c r="A38" s="24" t="str">
        <f>'Deskripsi Detil'!A38</f>
        <v>A.2.1</v>
      </c>
      <c r="B38" s="19" t="str">
        <f>'Deskripsi Detil'!B38</f>
        <v xml:space="preserve">Pemetaan dan penataan fungsi kawasan </v>
      </c>
      <c r="C38" s="18"/>
      <c r="D38" s="18"/>
      <c r="E38" s="18"/>
      <c r="F38" s="18"/>
      <c r="G38" s="65"/>
    </row>
    <row r="39" spans="1:7">
      <c r="A39" s="25" t="str">
        <f>'Deskripsi Detil'!A39</f>
        <v>A.2.1.1</v>
      </c>
      <c r="B39" s="31" t="str">
        <f>'Deskripsi Detil'!B39</f>
        <v>Biaya persiapan</v>
      </c>
      <c r="C39" s="18">
        <v>0</v>
      </c>
      <c r="D39" s="18">
        <v>0</v>
      </c>
      <c r="E39" s="18">
        <v>0</v>
      </c>
      <c r="F39" s="18">
        <v>0</v>
      </c>
      <c r="G39" s="65">
        <f t="shared" ref="G39:G40" si="6">SUM(C39:F39)</f>
        <v>0</v>
      </c>
    </row>
    <row r="40" spans="1:7">
      <c r="A40" s="25" t="str">
        <f>'Deskripsi Detil'!A40</f>
        <v>A.2.1.2</v>
      </c>
      <c r="B40" s="31" t="str">
        <f>'Deskripsi Detil'!B40</f>
        <v>Biaya pemetaan fungsi kawasan</v>
      </c>
      <c r="C40" s="18">
        <v>45000000</v>
      </c>
      <c r="D40" s="18">
        <v>0</v>
      </c>
      <c r="E40" s="18">
        <v>80000000</v>
      </c>
      <c r="F40" s="18">
        <v>0</v>
      </c>
      <c r="G40" s="65">
        <f t="shared" si="6"/>
        <v>125000000</v>
      </c>
    </row>
    <row r="41" spans="1:7" s="45" customFormat="1" ht="26.4">
      <c r="A41" s="24" t="str">
        <f>'Deskripsi Detil'!A41</f>
        <v>A.2.2</v>
      </c>
      <c r="B41" s="19" t="str">
        <f>'Deskripsi Detil'!B41</f>
        <v xml:space="preserve">Identifikasi potensi dan penetapan kawasan/zonasi pemanfaatan </v>
      </c>
      <c r="C41" s="18"/>
      <c r="D41" s="18"/>
      <c r="E41" s="18"/>
      <c r="F41" s="18"/>
      <c r="G41" s="65"/>
    </row>
    <row r="42" spans="1:7">
      <c r="A42" s="25" t="str">
        <f>'Deskripsi Detil'!A42</f>
        <v>A.2.2.1</v>
      </c>
      <c r="B42" s="31" t="str">
        <f>'Deskripsi Detil'!B42</f>
        <v>Biaya kajian potensi dan studi kelayakan</v>
      </c>
      <c r="C42" s="18">
        <v>0</v>
      </c>
      <c r="D42" s="18">
        <v>0</v>
      </c>
      <c r="E42" s="18">
        <v>45000000</v>
      </c>
      <c r="F42" s="18">
        <v>0</v>
      </c>
      <c r="G42" s="65">
        <f t="shared" ref="G42:G44" si="7">SUM(C42:F42)</f>
        <v>45000000</v>
      </c>
    </row>
    <row r="43" spans="1:7" ht="26.4">
      <c r="A43" s="25" t="str">
        <f>'Deskripsi Detil'!A43</f>
        <v>A.2.2.2</v>
      </c>
      <c r="B43" s="31" t="str">
        <f>'Deskripsi Detil'!B43</f>
        <v>Biaya pengembangan konsep tata kelola per fungsi kawasan</v>
      </c>
      <c r="C43" s="18">
        <v>0</v>
      </c>
      <c r="D43" s="18">
        <v>0</v>
      </c>
      <c r="E43" s="18">
        <v>0</v>
      </c>
      <c r="F43" s="18">
        <v>0</v>
      </c>
      <c r="G43" s="65">
        <f t="shared" si="7"/>
        <v>0</v>
      </c>
    </row>
    <row r="44" spans="1:7" ht="26.4">
      <c r="A44" s="25" t="str">
        <f>'Deskripsi Detil'!A44</f>
        <v>A.2.2.3</v>
      </c>
      <c r="B44" s="31" t="str">
        <f>'Deskripsi Detil'!B44</f>
        <v>Biaya pertemuan dan biaya penetapan zonasi lainnya</v>
      </c>
      <c r="C44" s="18">
        <v>0</v>
      </c>
      <c r="D44" s="18">
        <v>0</v>
      </c>
      <c r="E44" s="18">
        <v>15000000</v>
      </c>
      <c r="F44" s="18">
        <v>0</v>
      </c>
      <c r="G44" s="65">
        <f t="shared" si="7"/>
        <v>15000000</v>
      </c>
    </row>
    <row r="45" spans="1:7" s="45" customFormat="1" ht="26.4">
      <c r="A45" s="24" t="str">
        <f>'Deskripsi Detil'!A45</f>
        <v>A.2.3</v>
      </c>
      <c r="B45" s="19" t="str">
        <f>'Deskripsi Detil'!B45</f>
        <v>Survey, monitoring, penelitian dan pendidikan</v>
      </c>
      <c r="C45" s="18"/>
      <c r="D45" s="18"/>
      <c r="E45" s="18"/>
      <c r="F45" s="18"/>
      <c r="G45" s="65"/>
    </row>
    <row r="46" spans="1:7" ht="26.4">
      <c r="A46" s="25" t="str">
        <f>'Deskripsi Detil'!A46</f>
        <v>A.2.3.1</v>
      </c>
      <c r="B46" s="31" t="str">
        <f>'Deskripsi Detil'!B46</f>
        <v>Biaya pengembangan aturan, prosedur dan protokol</v>
      </c>
      <c r="C46" s="18">
        <v>0</v>
      </c>
      <c r="D46" s="18">
        <v>0</v>
      </c>
      <c r="E46" s="18">
        <v>0</v>
      </c>
      <c r="F46" s="18">
        <v>0</v>
      </c>
      <c r="G46" s="65">
        <f>SUM(C46:F46)</f>
        <v>0</v>
      </c>
    </row>
    <row r="47" spans="1:7" ht="39.6">
      <c r="A47" s="25" t="str">
        <f>'Deskripsi Detil'!A47</f>
        <v>A.2.3.2</v>
      </c>
      <c r="B47" s="31" t="str">
        <f>'Deskripsi Detil'!B47</f>
        <v>Biaya survey dan monitoring keanekaragaman hayati dan fungsi lingkungan kawasan reguler</v>
      </c>
      <c r="C47" s="18">
        <v>75000000</v>
      </c>
      <c r="D47" s="18">
        <v>0</v>
      </c>
      <c r="E47" s="18">
        <v>125000000</v>
      </c>
      <c r="F47" s="18">
        <v>0</v>
      </c>
      <c r="G47" s="65">
        <f t="shared" ref="G47:G49" si="8">SUM(C47:F47)</f>
        <v>200000000</v>
      </c>
    </row>
    <row r="48" spans="1:7">
      <c r="A48" s="25" t="str">
        <f>'Deskripsi Detil'!A48</f>
        <v>A.2.3.3</v>
      </c>
      <c r="B48" s="31" t="str">
        <f>'Deskripsi Detil'!B48</f>
        <v>Biaya pengelolaan data dan informasi</v>
      </c>
      <c r="C48" s="18">
        <v>0</v>
      </c>
      <c r="D48" s="18">
        <v>0</v>
      </c>
      <c r="E48" s="18">
        <v>45000000</v>
      </c>
      <c r="F48" s="18">
        <v>0</v>
      </c>
      <c r="G48" s="65">
        <f t="shared" si="8"/>
        <v>45000000</v>
      </c>
    </row>
    <row r="49" spans="1:7" ht="26.4">
      <c r="A49" s="25" t="str">
        <f>'Deskripsi Detil'!A49</f>
        <v>A.2.3.4</v>
      </c>
      <c r="B49" s="31" t="str">
        <f>'Deskripsi Detil'!B49</f>
        <v>Biaya kerjasama penelitian dan pendidikan</v>
      </c>
      <c r="C49" s="18">
        <v>0</v>
      </c>
      <c r="D49" s="18">
        <v>50000000</v>
      </c>
      <c r="E49" s="18">
        <v>145000000</v>
      </c>
      <c r="F49" s="18">
        <v>0</v>
      </c>
      <c r="G49" s="65">
        <f t="shared" si="8"/>
        <v>195000000</v>
      </c>
    </row>
    <row r="50" spans="1:7">
      <c r="A50" s="24" t="str">
        <f>'Deskripsi Detil'!A50</f>
        <v>A.2.4</v>
      </c>
      <c r="B50" s="19" t="str">
        <f>'Deskripsi Detil'!B50</f>
        <v>Rehabilitasi dan restorasi kawasan</v>
      </c>
      <c r="C50" s="35"/>
      <c r="D50" s="35"/>
      <c r="E50" s="35"/>
      <c r="F50" s="35"/>
      <c r="G50" s="61"/>
    </row>
    <row r="51" spans="1:7">
      <c r="A51" s="25" t="str">
        <f>'Deskripsi Detil'!A51</f>
        <v>A.2.4.1</v>
      </c>
      <c r="B51" s="31" t="str">
        <f>'Deskripsi Detil'!B51</f>
        <v>Biaya pengembangan bank benih</v>
      </c>
      <c r="C51" s="18">
        <v>125000000</v>
      </c>
      <c r="D51" s="18">
        <v>0</v>
      </c>
      <c r="E51" s="18">
        <v>75000000</v>
      </c>
      <c r="F51" s="18">
        <v>22000000</v>
      </c>
      <c r="G51" s="65">
        <f t="shared" ref="G51:G54" si="9">SUM(C51:F51)</f>
        <v>222000000</v>
      </c>
    </row>
    <row r="52" spans="1:7" ht="26.4">
      <c r="A52" s="25" t="str">
        <f>'Deskripsi Detil'!A52</f>
        <v>A.2.4.2</v>
      </c>
      <c r="B52" s="31" t="str">
        <f>'Deskripsi Detil'!B52</f>
        <v>Biaya penanaman, pengayaan dan pemeliharaan</v>
      </c>
      <c r="C52" s="18">
        <v>65000000</v>
      </c>
      <c r="D52" s="18">
        <v>0</v>
      </c>
      <c r="E52" s="18">
        <v>35000000</v>
      </c>
      <c r="F52" s="18">
        <v>0</v>
      </c>
      <c r="G52" s="65">
        <f t="shared" si="9"/>
        <v>100000000</v>
      </c>
    </row>
    <row r="53" spans="1:7" ht="26.4">
      <c r="A53" s="25" t="str">
        <f>'Deskripsi Detil'!A53</f>
        <v>A.2.4.3</v>
      </c>
      <c r="B53" s="31" t="str">
        <f>'Deskripsi Detil'!B53</f>
        <v>Biaya pengembangan agroforestry dan pengelolaan hutan berbasis masyarakat</v>
      </c>
      <c r="C53" s="18">
        <v>0</v>
      </c>
      <c r="D53" s="18">
        <v>0</v>
      </c>
      <c r="E53" s="18">
        <v>45000000</v>
      </c>
      <c r="F53" s="18">
        <v>0</v>
      </c>
      <c r="G53" s="65">
        <f t="shared" si="9"/>
        <v>45000000</v>
      </c>
    </row>
    <row r="54" spans="1:7">
      <c r="A54" s="25" t="str">
        <f>'Deskripsi Detil'!A54</f>
        <v>A.2.4.4</v>
      </c>
      <c r="B54" s="31" t="str">
        <f>'Deskripsi Detil'!B54</f>
        <v>Biaya rehabilitasi dan restorasi lainnya</v>
      </c>
      <c r="C54" s="18">
        <v>0</v>
      </c>
      <c r="D54" s="18">
        <v>0</v>
      </c>
      <c r="E54" s="18">
        <v>0</v>
      </c>
      <c r="F54" s="18">
        <v>0</v>
      </c>
      <c r="G54" s="65">
        <f t="shared" si="9"/>
        <v>0</v>
      </c>
    </row>
    <row r="55" spans="1:7" s="45" customFormat="1">
      <c r="A55" s="24" t="str">
        <f>'Deskripsi Detil'!A55</f>
        <v>A.2.5</v>
      </c>
      <c r="B55" s="19" t="str">
        <f>'Deskripsi Detil'!B55</f>
        <v>Pembangunan infrastruktur pendukung</v>
      </c>
      <c r="C55" s="18"/>
      <c r="D55" s="18"/>
      <c r="E55" s="18"/>
      <c r="F55" s="18"/>
      <c r="G55" s="65"/>
    </row>
    <row r="56" spans="1:7">
      <c r="A56" s="25" t="str">
        <f>'Deskripsi Detil'!A56</f>
        <v>A.2.5.1</v>
      </c>
      <c r="B56" s="31" t="str">
        <f>'Deskripsi Detil'!B56</f>
        <v>Jalan track dan jembatan gantung</v>
      </c>
      <c r="C56" s="18">
        <v>85000000</v>
      </c>
      <c r="D56" s="18">
        <v>45000000</v>
      </c>
      <c r="E56" s="18">
        <v>65000000</v>
      </c>
      <c r="F56" s="18">
        <v>0</v>
      </c>
      <c r="G56" s="65">
        <f t="shared" ref="G56:G60" si="10">SUM(C56:F56)</f>
        <v>195000000</v>
      </c>
    </row>
    <row r="57" spans="1:7">
      <c r="A57" s="25" t="str">
        <f>'Deskripsi Detil'!A57</f>
        <v>A.2.5.2</v>
      </c>
      <c r="B57" s="31" t="str">
        <f>'Deskripsi Detil'!B57</f>
        <v>Menara pandang/pantau</v>
      </c>
      <c r="C57" s="18">
        <v>35000000</v>
      </c>
      <c r="D57" s="18">
        <v>0</v>
      </c>
      <c r="E57" s="18">
        <v>35000000</v>
      </c>
      <c r="F57" s="18">
        <v>15000000</v>
      </c>
      <c r="G57" s="65">
        <f t="shared" si="10"/>
        <v>85000000</v>
      </c>
    </row>
    <row r="58" spans="1:7">
      <c r="A58" s="25" t="str">
        <f>'Deskripsi Detil'!A58</f>
        <v>A.2.5.3</v>
      </c>
      <c r="B58" s="31" t="str">
        <f>'Deskripsi Detil'!B58</f>
        <v>Stasiun riset</v>
      </c>
      <c r="C58" s="18">
        <v>45000000</v>
      </c>
      <c r="D58" s="18">
        <v>0</v>
      </c>
      <c r="E58" s="18">
        <v>115000000</v>
      </c>
      <c r="F58" s="18">
        <v>0</v>
      </c>
      <c r="G58" s="65">
        <f t="shared" si="10"/>
        <v>160000000</v>
      </c>
    </row>
    <row r="59" spans="1:7" ht="26.4">
      <c r="A59" s="25" t="str">
        <f>'Deskripsi Detil'!A59</f>
        <v>A.2.5.4</v>
      </c>
      <c r="B59" s="31" t="str">
        <f>'Deskripsi Detil'!B59</f>
        <v>Infrastruktur dan fasilitas pendukung lainnya</v>
      </c>
      <c r="C59" s="18">
        <v>40000000</v>
      </c>
      <c r="D59" s="18">
        <v>50000000</v>
      </c>
      <c r="E59" s="18">
        <v>60000000</v>
      </c>
      <c r="F59" s="18">
        <v>20000000</v>
      </c>
      <c r="G59" s="65">
        <f t="shared" si="10"/>
        <v>170000000</v>
      </c>
    </row>
    <row r="60" spans="1:7">
      <c r="A60" s="25" t="str">
        <f>'Deskripsi Detil'!A60</f>
        <v>A.2.5.5</v>
      </c>
      <c r="B60" s="31" t="str">
        <f>'Deskripsi Detil'!B60</f>
        <v>Biaya perawatan infrastruktur pendukung</v>
      </c>
      <c r="C60" s="18">
        <v>20000000</v>
      </c>
      <c r="D60" s="18">
        <v>25000000</v>
      </c>
      <c r="E60" s="18">
        <v>30000000</v>
      </c>
      <c r="F60" s="18">
        <v>10000000</v>
      </c>
      <c r="G60" s="65">
        <f t="shared" si="10"/>
        <v>85000000</v>
      </c>
    </row>
    <row r="61" spans="1:7">
      <c r="A61" s="50"/>
      <c r="B61" s="34" t="str">
        <f>'Deskripsi Detil'!B61</f>
        <v>Sub Total A.2.</v>
      </c>
      <c r="C61" s="46">
        <f>SUM(C38:C60)</f>
        <v>535000000</v>
      </c>
      <c r="D61" s="46">
        <f t="shared" ref="D61:G61" si="11">SUM(D38:D60)</f>
        <v>170000000</v>
      </c>
      <c r="E61" s="46">
        <f t="shared" si="11"/>
        <v>915000000</v>
      </c>
      <c r="F61" s="46">
        <f t="shared" si="11"/>
        <v>67000000</v>
      </c>
      <c r="G61" s="46">
        <f t="shared" si="11"/>
        <v>1687000000</v>
      </c>
    </row>
    <row r="62" spans="1:7" ht="26.4">
      <c r="A62" s="36" t="str">
        <f>'Deskripsi Detil'!A62</f>
        <v>A.3.</v>
      </c>
      <c r="B62" s="37" t="str">
        <f>'Deskripsi Detil'!B62</f>
        <v xml:space="preserve">Pemberdayaan dan Penguatan Kelembagaan Masyarakat Adat </v>
      </c>
      <c r="C62" s="38"/>
      <c r="D62" s="38"/>
      <c r="E62" s="38"/>
      <c r="F62" s="38"/>
      <c r="G62" s="64"/>
    </row>
    <row r="63" spans="1:7" s="45" customFormat="1">
      <c r="A63" s="24" t="str">
        <f>'Deskripsi Detil'!A63</f>
        <v>A.3.1</v>
      </c>
      <c r="B63" s="19" t="str">
        <f>'Deskripsi Detil'!B63</f>
        <v>Penguatan lembaga adat</v>
      </c>
      <c r="C63" s="18"/>
      <c r="D63" s="18"/>
      <c r="E63" s="18"/>
      <c r="F63" s="18"/>
      <c r="G63" s="65"/>
    </row>
    <row r="64" spans="1:7">
      <c r="A64" s="25" t="str">
        <f>'Deskripsi Detil'!A64</f>
        <v>A.3.1.1</v>
      </c>
      <c r="B64" s="31" t="str">
        <f>'Deskripsi Detil'!B64</f>
        <v>Biaya kesekretariatan lembaga</v>
      </c>
      <c r="C64" s="18">
        <v>0</v>
      </c>
      <c r="D64" s="18">
        <v>0</v>
      </c>
      <c r="E64" s="18">
        <v>0</v>
      </c>
      <c r="F64" s="18">
        <v>45000000</v>
      </c>
      <c r="G64" s="65">
        <f t="shared" ref="G64:G67" si="12">SUM(C64:F64)</f>
        <v>45000000</v>
      </c>
    </row>
    <row r="65" spans="1:7" ht="26.4">
      <c r="A65" s="25" t="str">
        <f>'Deskripsi Detil'!A65</f>
        <v>A.3.1.2</v>
      </c>
      <c r="B65" s="31" t="str">
        <f>'Deskripsi Detil'!B65</f>
        <v>Biaya pengembangan sistem tata kelola dan peningkatan kapasitas SDM</v>
      </c>
      <c r="C65" s="18">
        <v>0</v>
      </c>
      <c r="D65" s="18">
        <v>0</v>
      </c>
      <c r="E65" s="18">
        <v>25000000</v>
      </c>
      <c r="F65" s="18">
        <v>0</v>
      </c>
      <c r="G65" s="65">
        <f t="shared" si="12"/>
        <v>25000000</v>
      </c>
    </row>
    <row r="66" spans="1:7">
      <c r="A66" s="25" t="str">
        <f>'Deskripsi Detil'!A66</f>
        <v>A.3.1.3</v>
      </c>
      <c r="B66" s="31" t="str">
        <f>'Deskripsi Detil'!B66</f>
        <v>Biaya pertemuan dan kongres adat</v>
      </c>
      <c r="C66" s="18">
        <v>0</v>
      </c>
      <c r="D66" s="18">
        <v>0</v>
      </c>
      <c r="E66" s="18">
        <v>10000000</v>
      </c>
      <c r="F66" s="18">
        <v>12500000</v>
      </c>
      <c r="G66" s="65">
        <f t="shared" si="12"/>
        <v>22500000</v>
      </c>
    </row>
    <row r="67" spans="1:7" ht="26.4">
      <c r="A67" s="25" t="str">
        <f>'Deskripsi Detil'!A67</f>
        <v>A.3.1.4</v>
      </c>
      <c r="B67" s="31" t="str">
        <f>'Deskripsi Detil'!B67</f>
        <v>Biaya kerjasama dan kemitraan lembaga adat</v>
      </c>
      <c r="C67" s="18">
        <v>0</v>
      </c>
      <c r="D67" s="18">
        <v>0</v>
      </c>
      <c r="E67" s="18">
        <v>27000000</v>
      </c>
      <c r="F67" s="18">
        <v>12000000</v>
      </c>
      <c r="G67" s="65">
        <f t="shared" si="12"/>
        <v>39000000</v>
      </c>
    </row>
    <row r="68" spans="1:7" s="45" customFormat="1" ht="26.4">
      <c r="A68" s="24" t="str">
        <f>'Deskripsi Detil'!A68</f>
        <v>A.3.2</v>
      </c>
      <c r="B68" s="19" t="str">
        <f>'Deskripsi Detil'!B68</f>
        <v>Peningkatan kapasitas sumber daya manusia masyarakat adat</v>
      </c>
      <c r="C68" s="18"/>
      <c r="D68" s="18"/>
      <c r="E68" s="18"/>
      <c r="F68" s="18"/>
      <c r="G68" s="65"/>
    </row>
    <row r="69" spans="1:7">
      <c r="A69" s="25" t="str">
        <f>'Deskripsi Detil'!A69</f>
        <v>A.3.2.1</v>
      </c>
      <c r="B69" s="31" t="str">
        <f>'Deskripsi Detil'!B69</f>
        <v>Biaya pelatihan dan magang</v>
      </c>
      <c r="C69" s="18">
        <v>0</v>
      </c>
      <c r="D69" s="18">
        <v>0</v>
      </c>
      <c r="E69" s="18">
        <v>33000000</v>
      </c>
      <c r="F69" s="18">
        <v>0</v>
      </c>
      <c r="G69" s="65">
        <f t="shared" ref="G69:G72" si="13">SUM(C69:F69)</f>
        <v>33000000</v>
      </c>
    </row>
    <row r="70" spans="1:7">
      <c r="A70" s="25" t="str">
        <f>'Deskripsi Detil'!A70</f>
        <v>A.3.2.2</v>
      </c>
      <c r="B70" s="31" t="str">
        <f>'Deskripsi Detil'!B70</f>
        <v>Dukungan pendidikan formal (beasiswa)</v>
      </c>
      <c r="C70" s="18">
        <v>0</v>
      </c>
      <c r="D70" s="18">
        <v>0</v>
      </c>
      <c r="E70" s="18">
        <v>0</v>
      </c>
      <c r="F70" s="18">
        <v>0</v>
      </c>
      <c r="G70" s="65">
        <f t="shared" si="13"/>
        <v>0</v>
      </c>
    </row>
    <row r="71" spans="1:7">
      <c r="A71" s="25" t="str">
        <f>'Deskripsi Detil'!A71</f>
        <v>A.3.2.3</v>
      </c>
      <c r="B71" s="31" t="str">
        <f>'Deskripsi Detil'!B71</f>
        <v>Dukungan pendidikan non formal</v>
      </c>
      <c r="C71" s="18">
        <v>0</v>
      </c>
      <c r="D71" s="18">
        <v>0</v>
      </c>
      <c r="E71" s="18">
        <v>0</v>
      </c>
      <c r="F71" s="18">
        <v>0</v>
      </c>
      <c r="G71" s="65">
        <f t="shared" si="13"/>
        <v>0</v>
      </c>
    </row>
    <row r="72" spans="1:7" ht="26.4">
      <c r="A72" s="25" t="str">
        <f>'Deskripsi Detil'!A72</f>
        <v>A.3.2.4</v>
      </c>
      <c r="B72" s="31" t="str">
        <f>'Deskripsi Detil'!B72</f>
        <v>Pengembangan dana pendidikan masyarakat adat yang berkelanjutan</v>
      </c>
      <c r="C72" s="18">
        <v>0</v>
      </c>
      <c r="D72" s="18">
        <v>0</v>
      </c>
      <c r="E72" s="18">
        <v>0</v>
      </c>
      <c r="F72" s="18">
        <v>0</v>
      </c>
      <c r="G72" s="65">
        <f t="shared" si="13"/>
        <v>0</v>
      </c>
    </row>
    <row r="73" spans="1:7" s="45" customFormat="1">
      <c r="A73" s="24" t="str">
        <f>'Deskripsi Detil'!A73</f>
        <v>A.3.3</v>
      </c>
      <c r="B73" s="19" t="str">
        <f>'Deskripsi Detil'!B73</f>
        <v>Peningkatan ekonomi masyarakat adat</v>
      </c>
      <c r="C73" s="18"/>
      <c r="D73" s="18"/>
      <c r="E73" s="18"/>
      <c r="F73" s="18"/>
      <c r="G73" s="65"/>
    </row>
    <row r="74" spans="1:7" ht="26.4">
      <c r="A74" s="25" t="str">
        <f>'Deskripsi Detil'!A74</f>
        <v>A.3.3.1</v>
      </c>
      <c r="B74" s="31" t="str">
        <f>'Deskripsi Detil'!B74</f>
        <v>Biaya pengembangan kelembagaan unit usaha masyarakat</v>
      </c>
      <c r="C74" s="18">
        <v>0</v>
      </c>
      <c r="D74" s="18">
        <v>0</v>
      </c>
      <c r="E74" s="18">
        <v>27500000</v>
      </c>
      <c r="F74" s="18">
        <v>0</v>
      </c>
      <c r="G74" s="65">
        <f t="shared" ref="G74:G77" si="14">SUM(C74:F74)</f>
        <v>27500000</v>
      </c>
    </row>
    <row r="75" spans="1:7" ht="26.4">
      <c r="A75" s="25" t="str">
        <f>'Deskripsi Detil'!A75</f>
        <v>A.3.3.2</v>
      </c>
      <c r="B75" s="31" t="str">
        <f>'Deskripsi Detil'!B75</f>
        <v>Dukungan teknis bagi unit usaha masyarakat</v>
      </c>
      <c r="C75" s="18">
        <v>0</v>
      </c>
      <c r="D75" s="18">
        <v>0</v>
      </c>
      <c r="E75" s="18">
        <v>12500000</v>
      </c>
      <c r="F75" s="18">
        <v>0</v>
      </c>
      <c r="G75" s="65">
        <f t="shared" si="14"/>
        <v>12500000</v>
      </c>
    </row>
    <row r="76" spans="1:7" ht="26.4">
      <c r="A76" s="25" t="str">
        <f>'Deskripsi Detil'!A76</f>
        <v>A.3.3.3</v>
      </c>
      <c r="B76" s="31" t="str">
        <f>'Deskripsi Detil'!B76</f>
        <v>Dukungan permodalan unit usaha masyarakat</v>
      </c>
      <c r="C76" s="18">
        <v>0</v>
      </c>
      <c r="D76" s="18">
        <v>0</v>
      </c>
      <c r="E76" s="18">
        <v>10000000</v>
      </c>
      <c r="F76" s="18">
        <v>0</v>
      </c>
      <c r="G76" s="65">
        <f t="shared" si="14"/>
        <v>10000000</v>
      </c>
    </row>
    <row r="77" spans="1:7" ht="26.4">
      <c r="A77" s="25" t="str">
        <f>'Deskripsi Detil'!A77</f>
        <v>A.3.3.4</v>
      </c>
      <c r="B77" s="31" t="str">
        <f>'Deskripsi Detil'!B77</f>
        <v>Pengembangan pasar, lembaga keuangan dan badan usaha desa</v>
      </c>
      <c r="C77" s="18">
        <v>0</v>
      </c>
      <c r="D77" s="18">
        <v>0</v>
      </c>
      <c r="E77" s="18">
        <v>0</v>
      </c>
      <c r="F77" s="18">
        <v>0</v>
      </c>
      <c r="G77" s="65">
        <f t="shared" si="14"/>
        <v>0</v>
      </c>
    </row>
    <row r="78" spans="1:7" s="45" customFormat="1">
      <c r="A78" s="24" t="str">
        <f>'Deskripsi Detil'!A78</f>
        <v>A.3.4</v>
      </c>
      <c r="B78" s="19" t="str">
        <f>'Deskripsi Detil'!B78</f>
        <v>Pelestarian situs dan budaya adat</v>
      </c>
      <c r="C78" s="18"/>
      <c r="D78" s="18"/>
      <c r="E78" s="18"/>
      <c r="F78" s="18"/>
      <c r="G78" s="65"/>
    </row>
    <row r="79" spans="1:7" ht="26.4">
      <c r="A79" s="25" t="str">
        <f>'Deskripsi Detil'!A79</f>
        <v>A.3.4.1</v>
      </c>
      <c r="B79" s="31" t="str">
        <f>'Deskripsi Detil'!B79</f>
        <v>Biaya identifikasi dan pemetaan situs sejarah</v>
      </c>
      <c r="C79" s="18">
        <v>0</v>
      </c>
      <c r="D79" s="18">
        <v>0</v>
      </c>
      <c r="E79" s="18">
        <v>0</v>
      </c>
      <c r="F79" s="18">
        <v>0</v>
      </c>
      <c r="G79" s="65">
        <f t="shared" ref="G79:G82" si="15">SUM(C79:F79)</f>
        <v>0</v>
      </c>
    </row>
    <row r="80" spans="1:7" ht="26.4">
      <c r="A80" s="25" t="str">
        <f>'Deskripsi Detil'!A80</f>
        <v>A.3.4.2</v>
      </c>
      <c r="B80" s="31" t="str">
        <f>'Deskripsi Detil'!B80</f>
        <v>Biaya pengembangan dan pengelolaan situs sejarah</v>
      </c>
      <c r="C80" s="18">
        <v>0</v>
      </c>
      <c r="D80" s="18">
        <v>0</v>
      </c>
      <c r="E80" s="18">
        <v>0</v>
      </c>
      <c r="F80" s="18">
        <v>0</v>
      </c>
      <c r="G80" s="65">
        <f t="shared" si="15"/>
        <v>0</v>
      </c>
    </row>
    <row r="81" spans="1:7" ht="26.4">
      <c r="A81" s="25" t="str">
        <f>'Deskripsi Detil'!A81</f>
        <v>A.3.4.3</v>
      </c>
      <c r="B81" s="31" t="str">
        <f>'Deskripsi Detil'!B81</f>
        <v>Dukungan bagi kelompok seni dan kegiatan budaya</v>
      </c>
      <c r="C81" s="18">
        <v>0</v>
      </c>
      <c r="D81" s="18">
        <v>0</v>
      </c>
      <c r="E81" s="18">
        <v>25000000</v>
      </c>
      <c r="F81" s="18">
        <v>35000000</v>
      </c>
      <c r="G81" s="65">
        <f t="shared" si="15"/>
        <v>60000000</v>
      </c>
    </row>
    <row r="82" spans="1:7">
      <c r="A82" s="25" t="str">
        <f>'Deskripsi Detil'!A82</f>
        <v>A.3.4.4</v>
      </c>
      <c r="B82" s="31" t="str">
        <f>'Deskripsi Detil'!B82</f>
        <v>Biaya pelestarian budaya adat lainnya</v>
      </c>
      <c r="C82" s="18">
        <v>0</v>
      </c>
      <c r="D82" s="18">
        <v>0</v>
      </c>
      <c r="E82" s="18">
        <v>25000000</v>
      </c>
      <c r="F82" s="18">
        <v>15000000</v>
      </c>
      <c r="G82" s="65">
        <f t="shared" si="15"/>
        <v>40000000</v>
      </c>
    </row>
    <row r="83" spans="1:7" s="45" customFormat="1" ht="26.4">
      <c r="A83" s="24" t="str">
        <f>'Deskripsi Detil'!A83</f>
        <v>A.3.5</v>
      </c>
      <c r="B83" s="19" t="str">
        <f>'Deskripsi Detil'!B83</f>
        <v>Pengelolaan data, dokumentasi dan publikasi berbasis pengetahuan lokal</v>
      </c>
      <c r="C83" s="18"/>
      <c r="D83" s="18"/>
      <c r="E83" s="18"/>
      <c r="F83" s="18"/>
      <c r="G83" s="65"/>
    </row>
    <row r="84" spans="1:7" ht="26.4">
      <c r="A84" s="47" t="str">
        <f>'Deskripsi Detil'!A84</f>
        <v>A.3.5.1</v>
      </c>
      <c r="B84" s="48" t="str">
        <f>'Deskripsi Detil'!B84</f>
        <v>Biaya pengelolaan data dan pengambangan web</v>
      </c>
      <c r="C84" s="18">
        <v>0</v>
      </c>
      <c r="D84" s="18">
        <v>0</v>
      </c>
      <c r="E84" s="18">
        <v>15000000</v>
      </c>
      <c r="F84" s="18">
        <v>0</v>
      </c>
      <c r="G84" s="65">
        <f t="shared" ref="G84:G88" si="16">SUM(C84:F84)</f>
        <v>15000000</v>
      </c>
    </row>
    <row r="85" spans="1:7">
      <c r="A85" s="47" t="str">
        <f>'Deskripsi Detil'!A85</f>
        <v>A.3.5.2</v>
      </c>
      <c r="B85" s="48" t="str">
        <f>'Deskripsi Detil'!B85</f>
        <v>Biaya dokumentasi</v>
      </c>
      <c r="C85" s="18">
        <v>0</v>
      </c>
      <c r="D85" s="18">
        <v>0</v>
      </c>
      <c r="E85" s="18">
        <v>25000000</v>
      </c>
      <c r="F85" s="18">
        <v>0</v>
      </c>
      <c r="G85" s="65">
        <f t="shared" si="16"/>
        <v>25000000</v>
      </c>
    </row>
    <row r="86" spans="1:7">
      <c r="A86" s="47" t="str">
        <f>'Deskripsi Detil'!A86</f>
        <v>A.3.5.3</v>
      </c>
      <c r="B86" s="48" t="str">
        <f>'Deskripsi Detil'!B86</f>
        <v>Biaya kunjungan media</v>
      </c>
      <c r="C86" s="18">
        <v>0</v>
      </c>
      <c r="D86" s="18">
        <v>0</v>
      </c>
      <c r="E86" s="18">
        <v>35000000</v>
      </c>
      <c r="F86" s="18">
        <v>0</v>
      </c>
      <c r="G86" s="65">
        <f t="shared" si="16"/>
        <v>35000000</v>
      </c>
    </row>
    <row r="87" spans="1:7">
      <c r="A87" s="47" t="str">
        <f>'Deskripsi Detil'!A87</f>
        <v>A.3.5.4</v>
      </c>
      <c r="B87" s="48" t="str">
        <f>'Deskripsi Detil'!B87</f>
        <v>Biaya publikasi dan promosi</v>
      </c>
      <c r="C87" s="18">
        <v>35000000</v>
      </c>
      <c r="D87" s="18">
        <v>0</v>
      </c>
      <c r="E87" s="18">
        <v>55000000</v>
      </c>
      <c r="F87" s="18">
        <v>0</v>
      </c>
      <c r="G87" s="65">
        <f t="shared" si="16"/>
        <v>90000000</v>
      </c>
    </row>
    <row r="88" spans="1:7">
      <c r="A88" s="47" t="str">
        <f>'Deskripsi Detil'!A88</f>
        <v>A.3.5.5</v>
      </c>
      <c r="B88" s="48" t="str">
        <f>'Deskripsi Detil'!B88</f>
        <v>Biaya dokumentasi dan publikasi lainnya</v>
      </c>
      <c r="C88" s="18">
        <v>15000000</v>
      </c>
      <c r="D88" s="18">
        <v>0</v>
      </c>
      <c r="E88" s="18">
        <v>10000000</v>
      </c>
      <c r="F88" s="18">
        <v>0</v>
      </c>
      <c r="G88" s="65">
        <f t="shared" si="16"/>
        <v>25000000</v>
      </c>
    </row>
    <row r="89" spans="1:7">
      <c r="A89" s="50"/>
      <c r="B89" s="34" t="str">
        <f>'Deskripsi Detil'!B89</f>
        <v>Sub Total A.3.</v>
      </c>
      <c r="C89" s="46">
        <f>SUM(C63:C88)</f>
        <v>50000000</v>
      </c>
      <c r="D89" s="46">
        <f t="shared" ref="D89:G89" si="17">SUM(D63:D88)</f>
        <v>0</v>
      </c>
      <c r="E89" s="46">
        <f t="shared" si="17"/>
        <v>335000000</v>
      </c>
      <c r="F89" s="46">
        <f t="shared" si="17"/>
        <v>119500000</v>
      </c>
      <c r="G89" s="46">
        <f t="shared" si="17"/>
        <v>504500000</v>
      </c>
    </row>
    <row r="90" spans="1:7">
      <c r="A90" s="23"/>
      <c r="B90" s="20" t="str">
        <f>'Deskripsi Detil'!B90</f>
        <v>Sub Total A.</v>
      </c>
      <c r="C90" s="49">
        <f>C36+C61+C89</f>
        <v>9960600000</v>
      </c>
      <c r="D90" s="49">
        <f t="shared" ref="D90:G90" si="18">D36+D61+D89</f>
        <v>1385000000</v>
      </c>
      <c r="E90" s="49">
        <f t="shared" si="18"/>
        <v>6541400000</v>
      </c>
      <c r="F90" s="49">
        <f t="shared" si="18"/>
        <v>497000000</v>
      </c>
      <c r="G90" s="49">
        <f t="shared" si="18"/>
        <v>18384000000</v>
      </c>
    </row>
    <row r="91" spans="1:7">
      <c r="A91" s="39" t="str">
        <f>'Deskripsi Detil'!A91</f>
        <v>B.</v>
      </c>
      <c r="B91" s="40" t="str">
        <f>'Deskripsi Detil'!B91</f>
        <v>BIAYA PENGELOLAAN PENDUKUNG</v>
      </c>
      <c r="C91" s="41"/>
      <c r="D91" s="41"/>
      <c r="E91" s="41"/>
      <c r="F91" s="41"/>
      <c r="G91" s="54"/>
    </row>
    <row r="92" spans="1:7" ht="26.4">
      <c r="A92" s="36" t="str">
        <f>'Deskripsi Detil'!A92</f>
        <v>B.1.</v>
      </c>
      <c r="B92" s="37" t="str">
        <f>'Deskripsi Detil'!B92</f>
        <v xml:space="preserve">Pengembangan dan Penguatan Kelembagaan Pengelola Kawasan </v>
      </c>
      <c r="C92" s="38"/>
      <c r="D92" s="38"/>
      <c r="E92" s="38"/>
      <c r="F92" s="38"/>
      <c r="G92" s="64"/>
    </row>
    <row r="93" spans="1:7" s="45" customFormat="1">
      <c r="A93" s="24" t="str">
        <f>'Deskripsi Detil'!A93</f>
        <v>B.1.1</v>
      </c>
      <c r="B93" s="19" t="str">
        <f>'Deskripsi Detil'!B93</f>
        <v>Penguatan kebijakan pengelolaan Huliwa</v>
      </c>
      <c r="C93" s="18"/>
      <c r="D93" s="18"/>
      <c r="E93" s="18"/>
      <c r="F93" s="18"/>
      <c r="G93" s="65"/>
    </row>
    <row r="94" spans="1:7">
      <c r="A94" s="47" t="str">
        <f>'Deskripsi Detil'!A94</f>
        <v>B.1.1.1</v>
      </c>
      <c r="B94" s="48" t="str">
        <f>'Deskripsi Detil'!B94</f>
        <v>Biaya kajian dan perancangan kebijakan</v>
      </c>
      <c r="C94" s="18">
        <v>0</v>
      </c>
      <c r="D94" s="18">
        <v>0</v>
      </c>
      <c r="E94" s="18">
        <v>85000000</v>
      </c>
      <c r="F94" s="18">
        <v>0</v>
      </c>
      <c r="G94" s="65">
        <f t="shared" ref="G94:G96" si="19">SUM(C94:F94)</f>
        <v>85000000</v>
      </c>
    </row>
    <row r="95" spans="1:7" ht="26.4">
      <c r="A95" s="47" t="str">
        <f>'Deskripsi Detil'!A95</f>
        <v>B.1.1.2</v>
      </c>
      <c r="B95" s="48" t="str">
        <f>'Deskripsi Detil'!B95</f>
        <v>Biaya kunjungan dan pemeriksaan lapangan</v>
      </c>
      <c r="C95" s="18">
        <v>0</v>
      </c>
      <c r="D95" s="18">
        <v>0</v>
      </c>
      <c r="E95" s="18">
        <v>65000000</v>
      </c>
      <c r="F95" s="18">
        <v>0</v>
      </c>
      <c r="G95" s="65">
        <f t="shared" si="19"/>
        <v>65000000</v>
      </c>
    </row>
    <row r="96" spans="1:7" ht="26.4">
      <c r="A96" s="47" t="str">
        <f>'Deskripsi Detil'!A96</f>
        <v>B.1.1.3</v>
      </c>
      <c r="B96" s="48" t="str">
        <f>'Deskripsi Detil'!B96</f>
        <v>Biaya pertemuan dan penguatan kebijakan lainnya</v>
      </c>
      <c r="C96" s="18">
        <v>35000000</v>
      </c>
      <c r="D96" s="18">
        <v>0</v>
      </c>
      <c r="E96" s="18">
        <v>60000000</v>
      </c>
      <c r="F96" s="18">
        <v>0</v>
      </c>
      <c r="G96" s="65">
        <f t="shared" si="19"/>
        <v>95000000</v>
      </c>
    </row>
    <row r="97" spans="1:7" s="45" customFormat="1">
      <c r="A97" s="24" t="str">
        <f>'Deskripsi Detil'!A97</f>
        <v>B.1.2</v>
      </c>
      <c r="B97" s="19" t="str">
        <f>'Deskripsi Detil'!B97</f>
        <v>Pengelolaan Badan Pengelola Huliwa</v>
      </c>
      <c r="C97" s="18"/>
      <c r="D97" s="18"/>
      <c r="E97" s="18"/>
      <c r="F97" s="18"/>
      <c r="G97" s="65"/>
    </row>
    <row r="98" spans="1:7">
      <c r="A98" s="47" t="str">
        <f>'Deskripsi Detil'!A98</f>
        <v>B.1.2.1</v>
      </c>
      <c r="B98" s="48" t="str">
        <f>'Deskripsi Detil'!B98</f>
        <v xml:space="preserve">Biaya gaji dan tunjangan   </v>
      </c>
      <c r="C98" s="18">
        <v>0</v>
      </c>
      <c r="D98" s="18">
        <v>0</v>
      </c>
      <c r="E98" s="18">
        <v>0</v>
      </c>
      <c r="F98" s="18">
        <v>0</v>
      </c>
      <c r="G98" s="65">
        <f t="shared" ref="G98:G105" si="20">SUM(C98:F98)</f>
        <v>0</v>
      </c>
    </row>
    <row r="99" spans="1:7">
      <c r="A99" s="47" t="str">
        <f>'Deskripsi Detil'!A99</f>
        <v>B.1.2.2</v>
      </c>
      <c r="B99" s="48" t="str">
        <f>'Deskripsi Detil'!B99</f>
        <v>Biaya konsultan</v>
      </c>
      <c r="C99" s="18">
        <v>45000000</v>
      </c>
      <c r="D99" s="18">
        <v>0</v>
      </c>
      <c r="E99" s="18">
        <v>90000000</v>
      </c>
      <c r="F99" s="18">
        <v>0</v>
      </c>
      <c r="G99" s="65">
        <f t="shared" si="20"/>
        <v>135000000</v>
      </c>
    </row>
    <row r="100" spans="1:7">
      <c r="A100" s="47" t="str">
        <f>'Deskripsi Detil'!A100</f>
        <v>B.1.2.3</v>
      </c>
      <c r="B100" s="48" t="str">
        <f>'Deskripsi Detil'!B100</f>
        <v>Biaya rapat dan pertemuan</v>
      </c>
      <c r="C100" s="18">
        <v>45000000</v>
      </c>
      <c r="D100" s="18">
        <v>0</v>
      </c>
      <c r="E100" s="18">
        <v>15000000</v>
      </c>
      <c r="F100" s="18">
        <v>0</v>
      </c>
      <c r="G100" s="65">
        <f t="shared" si="20"/>
        <v>60000000</v>
      </c>
    </row>
    <row r="101" spans="1:7" ht="26.4">
      <c r="A101" s="47" t="str">
        <f>'Deskripsi Detil'!A101</f>
        <v>B.1.2.4</v>
      </c>
      <c r="B101" s="48" t="str">
        <f>'Deskripsi Detil'!B101</f>
        <v>Biaya perjalanan dinas dan perjalanan lapangan</v>
      </c>
      <c r="C101" s="18">
        <v>65000000</v>
      </c>
      <c r="D101" s="18">
        <v>0</v>
      </c>
      <c r="E101" s="18">
        <v>30000000</v>
      </c>
      <c r="F101" s="18">
        <v>0</v>
      </c>
      <c r="G101" s="65">
        <f t="shared" si="20"/>
        <v>95000000</v>
      </c>
    </row>
    <row r="102" spans="1:7">
      <c r="A102" s="47" t="str">
        <f>'Deskripsi Detil'!A102</f>
        <v>B.1.2.5</v>
      </c>
      <c r="B102" s="48" t="str">
        <f>'Deskripsi Detil'!B102</f>
        <v>Biaya transportasi</v>
      </c>
      <c r="C102" s="18">
        <v>120000000</v>
      </c>
      <c r="D102" s="18">
        <v>0</v>
      </c>
      <c r="E102" s="18">
        <v>0</v>
      </c>
      <c r="F102" s="18">
        <v>0</v>
      </c>
      <c r="G102" s="65">
        <f t="shared" si="20"/>
        <v>120000000</v>
      </c>
    </row>
    <row r="103" spans="1:7">
      <c r="A103" s="47" t="str">
        <f>'Deskripsi Detil'!A103</f>
        <v>B.1.2.6</v>
      </c>
      <c r="B103" s="48" t="str">
        <f>'Deskripsi Detil'!B103</f>
        <v>Biaya komunikasi</v>
      </c>
      <c r="C103" s="18">
        <v>90000000</v>
      </c>
      <c r="D103" s="18">
        <v>0</v>
      </c>
      <c r="E103" s="18">
        <v>0</v>
      </c>
      <c r="F103" s="18">
        <v>0</v>
      </c>
      <c r="G103" s="65">
        <f t="shared" si="20"/>
        <v>90000000</v>
      </c>
    </row>
    <row r="104" spans="1:7">
      <c r="A104" s="47" t="str">
        <f>'Deskripsi Detil'!A104</f>
        <v>B.1.2.7</v>
      </c>
      <c r="B104" s="48" t="str">
        <f>'Deskripsi Detil'!B104</f>
        <v>Biaya operasional kantor BP Huliwa</v>
      </c>
      <c r="C104" s="18">
        <v>120000000</v>
      </c>
      <c r="D104" s="18">
        <v>0</v>
      </c>
      <c r="E104" s="18">
        <v>0</v>
      </c>
      <c r="F104" s="18">
        <v>0</v>
      </c>
      <c r="G104" s="65">
        <f t="shared" si="20"/>
        <v>120000000</v>
      </c>
    </row>
    <row r="105" spans="1:7">
      <c r="A105" s="47" t="str">
        <f>'Deskripsi Detil'!A105</f>
        <v>B.1.2.8</v>
      </c>
      <c r="B105" s="48" t="str">
        <f>'Deskripsi Detil'!B105</f>
        <v>Biaya BP Huliwa lainnya</v>
      </c>
      <c r="C105" s="18">
        <v>120000000</v>
      </c>
      <c r="D105" s="18">
        <v>0</v>
      </c>
      <c r="E105" s="18">
        <v>0</v>
      </c>
      <c r="F105" s="18">
        <v>0</v>
      </c>
      <c r="G105" s="65">
        <f t="shared" si="20"/>
        <v>120000000</v>
      </c>
    </row>
    <row r="106" spans="1:7" s="45" customFormat="1">
      <c r="A106" s="24" t="str">
        <f>'Deskripsi Detil'!A106</f>
        <v>B.1.3</v>
      </c>
      <c r="B106" s="19" t="str">
        <f>'Deskripsi Detil'!B106</f>
        <v>Perencanaan, pemantauan dan evaluasi</v>
      </c>
      <c r="C106" s="18"/>
      <c r="D106" s="18"/>
      <c r="E106" s="18"/>
      <c r="F106" s="18"/>
      <c r="G106" s="65"/>
    </row>
    <row r="107" spans="1:7">
      <c r="A107" s="47" t="str">
        <f>'Deskripsi Detil'!A107</f>
        <v>B.1.3.1</v>
      </c>
      <c r="B107" s="48" t="str">
        <f>'Deskripsi Detil'!B107</f>
        <v>Biaya konsultan/fasilitator</v>
      </c>
      <c r="C107" s="18">
        <v>0</v>
      </c>
      <c r="D107" s="18">
        <v>0</v>
      </c>
      <c r="E107" s="18">
        <v>45000000</v>
      </c>
      <c r="F107" s="18">
        <v>0</v>
      </c>
      <c r="G107" s="65">
        <f t="shared" ref="G107:G111" si="21">SUM(C107:F107)</f>
        <v>45000000</v>
      </c>
    </row>
    <row r="108" spans="1:7">
      <c r="A108" s="47" t="str">
        <f>'Deskripsi Detil'!A108</f>
        <v>B.1.3.2</v>
      </c>
      <c r="B108" s="48" t="str">
        <f>'Deskripsi Detil'!B108</f>
        <v>Biaya rapat dan pertemuan</v>
      </c>
      <c r="C108" s="18">
        <v>40000000</v>
      </c>
      <c r="D108" s="18">
        <v>0</v>
      </c>
      <c r="E108" s="18">
        <v>60000000</v>
      </c>
      <c r="F108" s="18">
        <v>0</v>
      </c>
      <c r="G108" s="65">
        <f t="shared" si="21"/>
        <v>100000000</v>
      </c>
    </row>
    <row r="109" spans="1:7">
      <c r="A109" s="47" t="str">
        <f>'Deskripsi Detil'!A109</f>
        <v>B.1.3.3</v>
      </c>
      <c r="B109" s="48" t="str">
        <f>'Deskripsi Detil'!B109</f>
        <v>Biaya perjalanan lapangan</v>
      </c>
      <c r="C109" s="18">
        <v>0</v>
      </c>
      <c r="D109" s="18">
        <v>0</v>
      </c>
      <c r="E109" s="18">
        <v>35000000</v>
      </c>
      <c r="F109" s="18">
        <v>0</v>
      </c>
      <c r="G109" s="65">
        <f t="shared" si="21"/>
        <v>35000000</v>
      </c>
    </row>
    <row r="110" spans="1:7">
      <c r="A110" s="47" t="str">
        <f>'Deskripsi Detil'!A110</f>
        <v>B.1.3.4</v>
      </c>
      <c r="B110" s="48" t="str">
        <f>'Deskripsi Detil'!B110</f>
        <v>Biaya transportasi</v>
      </c>
      <c r="C110" s="18">
        <v>0</v>
      </c>
      <c r="D110" s="18">
        <v>0</v>
      </c>
      <c r="E110" s="18">
        <v>35000000</v>
      </c>
      <c r="F110" s="18">
        <v>0</v>
      </c>
      <c r="G110" s="65">
        <f t="shared" si="21"/>
        <v>35000000</v>
      </c>
    </row>
    <row r="111" spans="1:7">
      <c r="A111" s="47" t="str">
        <f>'Deskripsi Detil'!A111</f>
        <v>B.1.3.5</v>
      </c>
      <c r="B111" s="48" t="str">
        <f>'Deskripsi Detil'!B111</f>
        <v>Biaya PME lainnya</v>
      </c>
      <c r="C111" s="18">
        <v>20000000</v>
      </c>
      <c r="D111" s="18">
        <v>0</v>
      </c>
      <c r="E111" s="18">
        <v>20000000</v>
      </c>
      <c r="F111" s="18">
        <v>0</v>
      </c>
      <c r="G111" s="65">
        <f t="shared" si="21"/>
        <v>40000000</v>
      </c>
    </row>
    <row r="112" spans="1:7" s="45" customFormat="1" ht="26.4">
      <c r="A112" s="24" t="str">
        <f>'Deskripsi Detil'!A112</f>
        <v>B.1.4</v>
      </c>
      <c r="B112" s="19" t="str">
        <f>'Deskripsi Detil'!B112</f>
        <v>Penguatan forum dan kelembagaan multipihak pengelola Huliwa</v>
      </c>
      <c r="C112" s="18"/>
      <c r="D112" s="18"/>
      <c r="E112" s="18"/>
      <c r="F112" s="18"/>
      <c r="G112" s="65"/>
    </row>
    <row r="113" spans="1:7">
      <c r="A113" s="47" t="str">
        <f>'Deskripsi Detil'!A113</f>
        <v>B.1.4.1</v>
      </c>
      <c r="B113" s="48" t="str">
        <f>'Deskripsi Detil'!B113</f>
        <v>Biaya konsultan/fasilitator</v>
      </c>
      <c r="C113" s="18">
        <v>0</v>
      </c>
      <c r="D113" s="18">
        <v>0</v>
      </c>
      <c r="E113" s="18">
        <v>0</v>
      </c>
      <c r="F113" s="18">
        <v>0</v>
      </c>
      <c r="G113" s="65">
        <f t="shared" ref="G113:G116" si="22">SUM(C113:F113)</f>
        <v>0</v>
      </c>
    </row>
    <row r="114" spans="1:7">
      <c r="A114" s="47" t="str">
        <f>'Deskripsi Detil'!A114</f>
        <v>B.1.4.2</v>
      </c>
      <c r="B114" s="48" t="str">
        <f>'Deskripsi Detil'!B114</f>
        <v>Biaya rapat dan pertemuan</v>
      </c>
      <c r="C114" s="18">
        <v>0</v>
      </c>
      <c r="D114" s="18">
        <v>0</v>
      </c>
      <c r="E114" s="18">
        <v>0</v>
      </c>
      <c r="F114" s="18">
        <v>0</v>
      </c>
      <c r="G114" s="65">
        <f t="shared" si="22"/>
        <v>0</v>
      </c>
    </row>
    <row r="115" spans="1:7">
      <c r="A115" s="47" t="str">
        <f>'Deskripsi Detil'!A115</f>
        <v>B.1.4.3</v>
      </c>
      <c r="B115" s="48" t="str">
        <f>'Deskripsi Detil'!B115</f>
        <v>Biaya dukungan bagi forum</v>
      </c>
      <c r="C115" s="18">
        <v>0</v>
      </c>
      <c r="D115" s="18">
        <v>0</v>
      </c>
      <c r="E115" s="18">
        <v>0</v>
      </c>
      <c r="F115" s="18">
        <v>0</v>
      </c>
      <c r="G115" s="65">
        <f t="shared" si="22"/>
        <v>0</v>
      </c>
    </row>
    <row r="116" spans="1:7" ht="26.4">
      <c r="A116" s="47" t="str">
        <f>'Deskripsi Detil'!A116</f>
        <v>B.1.4.4</v>
      </c>
      <c r="B116" s="48" t="str">
        <f>'Deskripsi Detil'!B116</f>
        <v>Biaya dukungan pengembangan kelembagaan multipihak</v>
      </c>
      <c r="C116" s="18">
        <v>0</v>
      </c>
      <c r="D116" s="18">
        <v>0</v>
      </c>
      <c r="E116" s="18">
        <v>0</v>
      </c>
      <c r="F116" s="18">
        <v>0</v>
      </c>
      <c r="G116" s="65">
        <f t="shared" si="22"/>
        <v>0</v>
      </c>
    </row>
    <row r="117" spans="1:7">
      <c r="A117" s="50"/>
      <c r="B117" s="34" t="str">
        <f>'Deskripsi Detil'!B117</f>
        <v>Sub Total B.1.</v>
      </c>
      <c r="C117" s="46">
        <f>SUM(C93:C116)</f>
        <v>700000000</v>
      </c>
      <c r="D117" s="46">
        <f t="shared" ref="D117:G117" si="23">SUM(D93:D116)</f>
        <v>0</v>
      </c>
      <c r="E117" s="46">
        <f t="shared" si="23"/>
        <v>540000000</v>
      </c>
      <c r="F117" s="46">
        <f t="shared" si="23"/>
        <v>0</v>
      </c>
      <c r="G117" s="46">
        <f t="shared" si="23"/>
        <v>1240000000</v>
      </c>
    </row>
    <row r="118" spans="1:7" ht="26.4">
      <c r="A118" s="36" t="str">
        <f>'Deskripsi Detil'!A118</f>
        <v>B.2.</v>
      </c>
      <c r="B118" s="37" t="str">
        <f>'Deskripsi Detil'!B118</f>
        <v>Pengembangan Jejaring Informasi, Kemitraan dan Pendanaan</v>
      </c>
      <c r="C118" s="38"/>
      <c r="D118" s="38"/>
      <c r="E118" s="38"/>
      <c r="F118" s="38"/>
      <c r="G118" s="64"/>
    </row>
    <row r="119" spans="1:7" s="45" customFormat="1">
      <c r="A119" s="24" t="str">
        <f>'Deskripsi Detil'!A119</f>
        <v>B.2.1</v>
      </c>
      <c r="B119" s="19" t="str">
        <f>'Deskripsi Detil'!B119</f>
        <v>Pengembangan kemitraan dan jejaring</v>
      </c>
      <c r="C119" s="18"/>
      <c r="D119" s="18"/>
      <c r="E119" s="18"/>
      <c r="F119" s="18"/>
      <c r="G119" s="65"/>
    </row>
    <row r="120" spans="1:7">
      <c r="A120" s="47" t="str">
        <f>'Deskripsi Detil'!A120</f>
        <v>B.2.1.1</v>
      </c>
      <c r="B120" s="48" t="str">
        <f>'Deskripsi Detil'!B120</f>
        <v>Biaya pengembangan media berjejaring</v>
      </c>
      <c r="C120" s="18">
        <v>0</v>
      </c>
      <c r="D120" s="18">
        <v>0</v>
      </c>
      <c r="E120" s="18">
        <v>0</v>
      </c>
      <c r="F120" s="18">
        <v>0</v>
      </c>
      <c r="G120" s="65">
        <f t="shared" ref="G120:G123" si="24">SUM(C120:F120)</f>
        <v>0</v>
      </c>
    </row>
    <row r="121" spans="1:7">
      <c r="A121" s="47" t="str">
        <f>'Deskripsi Detil'!A121</f>
        <v>B.2.1.2</v>
      </c>
      <c r="B121" s="48" t="str">
        <f>'Deskripsi Detil'!B121</f>
        <v>Biaya konsultan/fasilitator</v>
      </c>
      <c r="C121" s="18">
        <v>0</v>
      </c>
      <c r="D121" s="18">
        <v>0</v>
      </c>
      <c r="E121" s="18">
        <v>0</v>
      </c>
      <c r="F121" s="18">
        <v>0</v>
      </c>
      <c r="G121" s="65">
        <f t="shared" si="24"/>
        <v>0</v>
      </c>
    </row>
    <row r="122" spans="1:7">
      <c r="A122" s="47" t="str">
        <f>'Deskripsi Detil'!A122</f>
        <v>B.2.1.3</v>
      </c>
      <c r="B122" s="48" t="str">
        <f>'Deskripsi Detil'!B122</f>
        <v>Biaya rapat dan pertemuan</v>
      </c>
      <c r="C122" s="18">
        <v>0</v>
      </c>
      <c r="D122" s="18">
        <v>0</v>
      </c>
      <c r="E122" s="18">
        <v>0</v>
      </c>
      <c r="F122" s="18">
        <v>0</v>
      </c>
      <c r="G122" s="65">
        <f t="shared" si="24"/>
        <v>0</v>
      </c>
    </row>
    <row r="123" spans="1:7" ht="26.4">
      <c r="A123" s="47" t="str">
        <f>'Deskripsi Detil'!A123</f>
        <v>B.2.1.4</v>
      </c>
      <c r="B123" s="48" t="str">
        <f>'Deskripsi Detil'!B123</f>
        <v>Biaya penggalangan mitra dan jaringan lainnya</v>
      </c>
      <c r="C123" s="18">
        <v>0</v>
      </c>
      <c r="D123" s="18">
        <v>0</v>
      </c>
      <c r="E123" s="18">
        <v>0</v>
      </c>
      <c r="F123" s="18">
        <v>0</v>
      </c>
      <c r="G123" s="65">
        <f t="shared" si="24"/>
        <v>0</v>
      </c>
    </row>
    <row r="124" spans="1:7" s="45" customFormat="1" ht="26.4">
      <c r="A124" s="24" t="str">
        <f>'Deskripsi Detil'!A124</f>
        <v>B.2.2</v>
      </c>
      <c r="B124" s="19" t="str">
        <f>'Deskripsi Detil'!B124</f>
        <v>Perluasan sumber dana dan pengembangan model penggalangan dana</v>
      </c>
      <c r="C124" s="18"/>
      <c r="D124" s="18"/>
      <c r="E124" s="18"/>
      <c r="F124" s="18"/>
      <c r="G124" s="65"/>
    </row>
    <row r="125" spans="1:7" ht="26.4">
      <c r="A125" s="47" t="str">
        <f>'Deskripsi Detil'!A125</f>
        <v>B.2.2.1</v>
      </c>
      <c r="B125" s="48" t="str">
        <f>'Deskripsi Detil'!B125</f>
        <v xml:space="preserve">Biaya kajian kelayakan model/skema usaha/penggalangan dana </v>
      </c>
      <c r="C125" s="18">
        <v>0</v>
      </c>
      <c r="D125" s="18">
        <v>0</v>
      </c>
      <c r="E125" s="18">
        <v>0</v>
      </c>
      <c r="F125" s="18">
        <v>0</v>
      </c>
      <c r="G125" s="65">
        <f t="shared" ref="G125:G129" si="25">SUM(C125:F125)</f>
        <v>0</v>
      </c>
    </row>
    <row r="126" spans="1:7">
      <c r="A126" s="47" t="str">
        <f>'Deskripsi Detil'!A126</f>
        <v>B.2.2.2</v>
      </c>
      <c r="B126" s="48" t="str">
        <f>'Deskripsi Detil'!B126</f>
        <v>Biaya konsultan/fasilitator</v>
      </c>
      <c r="C126" s="18">
        <v>0</v>
      </c>
      <c r="D126" s="18">
        <v>0</v>
      </c>
      <c r="E126" s="18">
        <v>0</v>
      </c>
      <c r="F126" s="18">
        <v>0</v>
      </c>
      <c r="G126" s="65">
        <f t="shared" si="25"/>
        <v>0</v>
      </c>
    </row>
    <row r="127" spans="1:7">
      <c r="A127" s="47" t="str">
        <f>'Deskripsi Detil'!A127</f>
        <v>B.2.2.3</v>
      </c>
      <c r="B127" s="48" t="str">
        <f>'Deskripsi Detil'!B127</f>
        <v>Biaya rapat dan pertemuan</v>
      </c>
      <c r="C127" s="18">
        <v>0</v>
      </c>
      <c r="D127" s="18">
        <v>0</v>
      </c>
      <c r="E127" s="18">
        <v>0</v>
      </c>
      <c r="F127" s="18">
        <v>0</v>
      </c>
      <c r="G127" s="65">
        <f t="shared" si="25"/>
        <v>0</v>
      </c>
    </row>
    <row r="128" spans="1:7" ht="26.4">
      <c r="A128" s="47" t="str">
        <f>'Deskripsi Detil'!A128</f>
        <v>B.2.2.4</v>
      </c>
      <c r="B128" s="48" t="str">
        <f>'Deskripsi Detil'!B128</f>
        <v xml:space="preserve">Dukungan pengembangan awal usaha/penggalangan dana </v>
      </c>
      <c r="C128" s="18">
        <v>0</v>
      </c>
      <c r="D128" s="18">
        <v>0</v>
      </c>
      <c r="E128" s="18">
        <v>0</v>
      </c>
      <c r="F128" s="18">
        <v>0</v>
      </c>
      <c r="G128" s="65">
        <f t="shared" si="25"/>
        <v>0</v>
      </c>
    </row>
    <row r="129" spans="1:7" ht="26.4">
      <c r="A129" s="47" t="str">
        <f>'Deskripsi Detil'!A129</f>
        <v>B.2.2.5</v>
      </c>
      <c r="B129" s="48" t="str">
        <f>'Deskripsi Detil'!B129</f>
        <v>Biaya pengembangan model/skema penggalangan dana lainnya</v>
      </c>
      <c r="C129" s="18">
        <v>0</v>
      </c>
      <c r="D129" s="18">
        <v>0</v>
      </c>
      <c r="E129" s="18">
        <v>0</v>
      </c>
      <c r="F129" s="18">
        <v>0</v>
      </c>
      <c r="G129" s="65">
        <f t="shared" si="25"/>
        <v>0</v>
      </c>
    </row>
    <row r="130" spans="1:7" s="45" customFormat="1" ht="26.4">
      <c r="A130" s="24" t="str">
        <f>'Deskripsi Detil'!A130</f>
        <v>B.2.3</v>
      </c>
      <c r="B130" s="19" t="str">
        <f>'Deskripsi Detil'!B130</f>
        <v>Pengembangan kelembagaan penggalangan dana berkelanjutan</v>
      </c>
      <c r="C130" s="18"/>
      <c r="D130" s="18"/>
      <c r="E130" s="18"/>
      <c r="F130" s="18"/>
      <c r="G130" s="65"/>
    </row>
    <row r="131" spans="1:7">
      <c r="A131" s="47" t="str">
        <f>'Deskripsi Detil'!A131</f>
        <v>B.2.3.1</v>
      </c>
      <c r="B131" s="48" t="str">
        <f>'Deskripsi Detil'!B131</f>
        <v>Biaya konsultan/fasilitator</v>
      </c>
      <c r="C131" s="18">
        <v>0</v>
      </c>
      <c r="D131" s="18">
        <v>0</v>
      </c>
      <c r="E131" s="18">
        <v>0</v>
      </c>
      <c r="F131" s="18">
        <v>0</v>
      </c>
      <c r="G131" s="65">
        <f t="shared" ref="G131:G134" si="26">SUM(C131:F131)</f>
        <v>0</v>
      </c>
    </row>
    <row r="132" spans="1:7">
      <c r="A132" s="47" t="str">
        <f>'Deskripsi Detil'!A132</f>
        <v>B.2.3.2</v>
      </c>
      <c r="B132" s="48" t="str">
        <f>'Deskripsi Detil'!B132</f>
        <v>Biaya rapat dan pertemuan</v>
      </c>
      <c r="C132" s="18">
        <v>0</v>
      </c>
      <c r="D132" s="18">
        <v>0</v>
      </c>
      <c r="E132" s="18">
        <v>0</v>
      </c>
      <c r="F132" s="18">
        <v>0</v>
      </c>
      <c r="G132" s="65">
        <f t="shared" si="26"/>
        <v>0</v>
      </c>
    </row>
    <row r="133" spans="1:7" ht="26.4">
      <c r="A133" s="47" t="str">
        <f>'Deskripsi Detil'!A133</f>
        <v>B.2.3.3</v>
      </c>
      <c r="B133" s="48" t="str">
        <f>'Deskripsi Detil'!B133</f>
        <v>Dukungan awal bagi kelembagaan penggalangan dana berkelanjutan</v>
      </c>
      <c r="C133" s="18">
        <v>0</v>
      </c>
      <c r="D133" s="18">
        <v>0</v>
      </c>
      <c r="E133" s="18">
        <v>0</v>
      </c>
      <c r="F133" s="18">
        <v>0</v>
      </c>
      <c r="G133" s="65">
        <f t="shared" si="26"/>
        <v>0</v>
      </c>
    </row>
    <row r="134" spans="1:7" ht="26.4">
      <c r="A134" s="47" t="str">
        <f>'Deskripsi Detil'!A134</f>
        <v>B.2.3.4</v>
      </c>
      <c r="B134" s="48" t="str">
        <f>'Deskripsi Detil'!B134</f>
        <v>Biaya pengembangan kelembagaan lainnya</v>
      </c>
      <c r="C134" s="18">
        <v>0</v>
      </c>
      <c r="D134" s="18">
        <v>0</v>
      </c>
      <c r="E134" s="18">
        <v>0</v>
      </c>
      <c r="F134" s="18">
        <v>0</v>
      </c>
      <c r="G134" s="65">
        <f t="shared" si="26"/>
        <v>0</v>
      </c>
    </row>
    <row r="135" spans="1:7">
      <c r="A135" s="50"/>
      <c r="B135" s="34" t="str">
        <f>'Deskripsi Detil'!B135</f>
        <v>Sub Total B.2.</v>
      </c>
      <c r="C135" s="46">
        <f>SUM(C119:C134)</f>
        <v>0</v>
      </c>
      <c r="D135" s="46">
        <f t="shared" ref="D135:G135" si="27">SUM(D119:D134)</f>
        <v>0</v>
      </c>
      <c r="E135" s="46">
        <f t="shared" si="27"/>
        <v>0</v>
      </c>
      <c r="F135" s="46">
        <f t="shared" si="27"/>
        <v>0</v>
      </c>
      <c r="G135" s="46">
        <f t="shared" si="27"/>
        <v>0</v>
      </c>
    </row>
    <row r="136" spans="1:7">
      <c r="A136" s="23"/>
      <c r="B136" s="20" t="str">
        <f>'Deskripsi Detil'!B136</f>
        <v>Sub Total B.</v>
      </c>
      <c r="C136" s="49">
        <f>C117+C135</f>
        <v>700000000</v>
      </c>
      <c r="D136" s="49">
        <f t="shared" ref="D136:G136" si="28">D117+D135</f>
        <v>0</v>
      </c>
      <c r="E136" s="49">
        <f t="shared" si="28"/>
        <v>540000000</v>
      </c>
      <c r="F136" s="49">
        <f t="shared" si="28"/>
        <v>0</v>
      </c>
      <c r="G136" s="49">
        <f t="shared" si="28"/>
        <v>1240000000</v>
      </c>
    </row>
    <row r="137" spans="1:7">
      <c r="A137" s="39"/>
      <c r="B137" s="40" t="str">
        <f>'Deskripsi Detil'!B137</f>
        <v>TOTAL</v>
      </c>
      <c r="C137" s="54">
        <f>C90+C136</f>
        <v>10660600000</v>
      </c>
      <c r="D137" s="54">
        <f t="shared" ref="D137:G137" si="29">D90+D136</f>
        <v>1385000000</v>
      </c>
      <c r="E137" s="54">
        <f t="shared" si="29"/>
        <v>7081400000</v>
      </c>
      <c r="F137" s="54">
        <f t="shared" si="29"/>
        <v>497000000</v>
      </c>
      <c r="G137" s="54">
        <f t="shared" si="29"/>
        <v>19624000000</v>
      </c>
    </row>
    <row r="138" spans="1:7">
      <c r="A138" s="26"/>
      <c r="B138" s="21"/>
    </row>
    <row r="139" spans="1:7">
      <c r="A139" s="3"/>
      <c r="B139" s="8"/>
    </row>
    <row r="140" spans="1:7" s="6" customFormat="1">
      <c r="A140" s="1"/>
      <c r="B140" s="7"/>
      <c r="C140" s="13"/>
      <c r="D140" s="13"/>
      <c r="E140" s="13"/>
      <c r="F140" s="13"/>
      <c r="G140" s="62"/>
    </row>
    <row r="141" spans="1:7" s="6" customFormat="1">
      <c r="A141" s="1"/>
      <c r="B141" s="7"/>
      <c r="C141" s="13"/>
      <c r="D141" s="13"/>
      <c r="E141" s="13"/>
      <c r="F141" s="13"/>
      <c r="G141" s="62"/>
    </row>
    <row r="142" spans="1:7" s="6" customFormat="1">
      <c r="A142" s="1"/>
      <c r="B142" s="7"/>
      <c r="C142" s="13"/>
      <c r="D142" s="13"/>
      <c r="E142" s="13"/>
      <c r="F142" s="13"/>
      <c r="G142" s="62"/>
    </row>
    <row r="143" spans="1:7" s="6" customFormat="1">
      <c r="A143" s="1"/>
      <c r="B143" s="7"/>
      <c r="C143" s="13"/>
      <c r="D143" s="13"/>
      <c r="E143" s="13"/>
      <c r="F143" s="13"/>
      <c r="G143" s="62"/>
    </row>
    <row r="144" spans="1:7" s="6" customFormat="1">
      <c r="A144" s="27"/>
      <c r="B144" s="4"/>
      <c r="C144" s="13"/>
      <c r="D144" s="13"/>
      <c r="E144" s="13"/>
      <c r="F144" s="13"/>
      <c r="G144" s="62"/>
    </row>
    <row r="145" spans="1:7" s="6" customFormat="1">
      <c r="A145" s="28"/>
      <c r="B145" s="5"/>
      <c r="C145" s="13"/>
      <c r="D145" s="13"/>
      <c r="E145" s="13"/>
      <c r="F145" s="13"/>
      <c r="G145" s="62"/>
    </row>
    <row r="146" spans="1:7" s="6" customFormat="1">
      <c r="A146" s="1"/>
      <c r="B146" s="7"/>
      <c r="C146" s="14"/>
      <c r="D146" s="14"/>
      <c r="E146" s="14"/>
      <c r="F146" s="14"/>
      <c r="G146" s="63"/>
    </row>
    <row r="147" spans="1:7" s="6" customFormat="1">
      <c r="A147" s="1"/>
      <c r="B147" s="7"/>
      <c r="C147" s="14"/>
      <c r="D147" s="14"/>
      <c r="E147" s="14"/>
      <c r="F147" s="14"/>
      <c r="G147" s="63"/>
    </row>
    <row r="148" spans="1:7" s="6" customFormat="1">
      <c r="A148" s="28"/>
      <c r="B148" s="5"/>
      <c r="C148" s="13"/>
      <c r="D148" s="13"/>
      <c r="E148" s="13"/>
      <c r="F148" s="13"/>
      <c r="G148" s="62"/>
    </row>
    <row r="149" spans="1:7" s="6" customFormat="1">
      <c r="A149" s="28"/>
      <c r="B149" s="5"/>
      <c r="C149" s="13"/>
      <c r="D149" s="13"/>
      <c r="E149" s="13"/>
      <c r="F149" s="13"/>
      <c r="G149" s="62"/>
    </row>
    <row r="150" spans="1:7" s="6" customFormat="1">
      <c r="A150" s="28"/>
      <c r="B150" s="5"/>
      <c r="C150" s="13"/>
      <c r="D150" s="13"/>
      <c r="E150" s="13"/>
      <c r="F150" s="13"/>
      <c r="G150" s="62"/>
    </row>
    <row r="151" spans="1:7" s="6" customFormat="1">
      <c r="A151" s="28"/>
      <c r="B151" s="5"/>
      <c r="C151" s="13"/>
      <c r="D151" s="13"/>
      <c r="E151" s="13"/>
      <c r="F151" s="13"/>
      <c r="G151" s="62"/>
    </row>
    <row r="152" spans="1:7" s="6" customFormat="1">
      <c r="A152" s="28"/>
      <c r="B152" s="5"/>
      <c r="C152" s="13"/>
      <c r="D152" s="13"/>
      <c r="E152" s="13"/>
      <c r="F152" s="13"/>
      <c r="G152" s="62"/>
    </row>
    <row r="154" spans="1:7">
      <c r="C154" s="11"/>
      <c r="D154" s="11"/>
      <c r="E154" s="11"/>
      <c r="F154" s="11"/>
      <c r="G154" s="10"/>
    </row>
    <row r="155" spans="1:7">
      <c r="C155" s="11"/>
      <c r="D155" s="11"/>
      <c r="E155" s="11"/>
      <c r="F155" s="11"/>
      <c r="G155" s="10"/>
    </row>
    <row r="156" spans="1:7" s="45" customFormat="1">
      <c r="A156" s="3"/>
      <c r="B156" s="8"/>
      <c r="C156" s="10"/>
      <c r="D156" s="10"/>
      <c r="E156" s="10"/>
      <c r="F156" s="10"/>
      <c r="G156" s="10"/>
    </row>
    <row r="157" spans="1:7">
      <c r="C157" s="11"/>
      <c r="D157" s="11"/>
      <c r="E157" s="11"/>
      <c r="F157" s="11"/>
      <c r="G157" s="10"/>
    </row>
    <row r="158" spans="1:7">
      <c r="C158" s="11"/>
      <c r="D158" s="11"/>
      <c r="E158" s="11"/>
      <c r="F158" s="11"/>
      <c r="G158" s="10"/>
    </row>
    <row r="161" spans="1:7" s="45" customFormat="1">
      <c r="A161" s="3"/>
      <c r="B161" s="8"/>
      <c r="C161" s="15"/>
      <c r="D161" s="15"/>
      <c r="E161" s="15"/>
      <c r="F161" s="15"/>
      <c r="G161" s="15"/>
    </row>
    <row r="172" spans="1:7">
      <c r="A172" s="28"/>
      <c r="B172" s="5"/>
    </row>
    <row r="173" spans="1:7">
      <c r="A173" s="28"/>
      <c r="B173" s="5"/>
    </row>
    <row r="174" spans="1:7">
      <c r="A174" s="28"/>
      <c r="B174" s="5"/>
    </row>
    <row r="175" spans="1:7">
      <c r="A175" s="28"/>
      <c r="B175" s="5"/>
    </row>
    <row r="176" spans="1:7">
      <c r="A176" s="28"/>
      <c r="B176" s="5"/>
    </row>
    <row r="178" spans="1:2">
      <c r="A178" s="29"/>
      <c r="B178" s="22"/>
    </row>
    <row r="179" spans="1:2">
      <c r="A179" s="28"/>
      <c r="B179" s="5"/>
    </row>
    <row r="180" spans="1:2">
      <c r="A180" s="28"/>
      <c r="B180" s="5"/>
    </row>
    <row r="181" spans="1:2">
      <c r="A181" s="28"/>
      <c r="B181" s="5"/>
    </row>
    <row r="182" spans="1:2">
      <c r="A182" s="28"/>
      <c r="B182" s="5"/>
    </row>
  </sheetData>
  <mergeCells count="3">
    <mergeCell ref="A5:A6"/>
    <mergeCell ref="B5:B6"/>
    <mergeCell ref="C5:G5"/>
  </mergeCell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H68"/>
  <sheetViews>
    <sheetView showGridLines="0" zoomScale="84" zoomScaleNormal="84" workbookViewId="0">
      <pane xSplit="2" ySplit="6" topLeftCell="C28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Rekap Tahun'!H2</f>
        <v>18557551400</v>
      </c>
    </row>
    <row r="3" spans="1:8">
      <c r="A3" s="30" t="s">
        <v>250</v>
      </c>
      <c r="D3" s="9"/>
      <c r="E3" s="9"/>
      <c r="F3" s="9"/>
      <c r="G3" s="9"/>
      <c r="H3" s="9">
        <f>SUM(C4:G4)</f>
        <v>18557551400</v>
      </c>
    </row>
    <row r="4" spans="1:8">
      <c r="A4" s="3"/>
      <c r="B4" s="8"/>
      <c r="C4" s="9">
        <f>C16</f>
        <v>3253500000</v>
      </c>
      <c r="D4" s="9">
        <f t="shared" ref="D4:H4" si="0">D16</f>
        <v>3935900000</v>
      </c>
      <c r="E4" s="9">
        <f t="shared" si="0"/>
        <v>3759840000</v>
      </c>
      <c r="F4" s="9">
        <f t="shared" si="0"/>
        <v>3707894000</v>
      </c>
      <c r="G4" s="9">
        <f t="shared" si="0"/>
        <v>3900417400.0000005</v>
      </c>
      <c r="H4" s="9">
        <f t="shared" si="0"/>
        <v>18557551400</v>
      </c>
    </row>
    <row r="5" spans="1:8" s="43" customFormat="1">
      <c r="A5" s="117" t="s">
        <v>8</v>
      </c>
      <c r="B5" s="117" t="s">
        <v>3</v>
      </c>
      <c r="C5" s="118" t="str">
        <f>'Pengelolaan Detil'!C5:H5</f>
        <v>ANGGARAN PENGELOLAAN RUTIN</v>
      </c>
      <c r="D5" s="118"/>
      <c r="E5" s="118"/>
      <c r="F5" s="118"/>
      <c r="G5" s="118"/>
      <c r="H5" s="118"/>
    </row>
    <row r="6" spans="1:8" s="44" customFormat="1">
      <c r="A6" s="117"/>
      <c r="B6" s="117"/>
      <c r="C6" s="51" t="str">
        <f>'Pengelolaan Detil'!C6</f>
        <v>2015</v>
      </c>
      <c r="D6" s="51" t="str">
        <f>'Pengelolaan Detil'!D6</f>
        <v>2016</v>
      </c>
      <c r="E6" s="51" t="str">
        <f>'Pengelolaan Detil'!E6</f>
        <v>2017</v>
      </c>
      <c r="F6" s="51" t="str">
        <f>'Pengelolaan Detil'!F6</f>
        <v>2018</v>
      </c>
      <c r="G6" s="51" t="str">
        <f>'Pengelolaan Detil'!G6</f>
        <v>2019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8" ht="26.4">
      <c r="A8" s="47" t="str">
        <f>'Deskripsi Detil'!A8</f>
        <v>A.1.</v>
      </c>
      <c r="B8" s="60" t="str">
        <f>'Deskripsi Detil'!B8</f>
        <v>Pemantapan Status dan Fungsi Kawasan dan Pengamanan Kawasan</v>
      </c>
      <c r="C8" s="35">
        <f>'Pengelolaan Rekap Tahun'!C13</f>
        <v>1387000000</v>
      </c>
      <c r="D8" s="35">
        <f>'Pengelolaan Rekap Tahun'!D13</f>
        <v>1493500000</v>
      </c>
      <c r="E8" s="35">
        <f>'Pengelolaan Rekap Tahun'!E13</f>
        <v>1610650000.0000002</v>
      </c>
      <c r="F8" s="35">
        <f>'Pengelolaan Rekap Tahun'!F13</f>
        <v>1739515000.0000002</v>
      </c>
      <c r="G8" s="35">
        <f>'Pengelolaan Rekap Tahun'!G13</f>
        <v>1881266500.0000005</v>
      </c>
      <c r="H8" s="35">
        <f>SUM(C8:G8)</f>
        <v>8111931500</v>
      </c>
    </row>
    <row r="9" spans="1:8" ht="26.4">
      <c r="A9" s="47" t="str">
        <f>'Deskripsi Detil'!A37</f>
        <v>A.2.</v>
      </c>
      <c r="B9" s="60" t="str">
        <f>'Deskripsi Detil'!B37</f>
        <v>Pelestarian Peran dan Fungsi Kawasan Hutan Lindung</v>
      </c>
      <c r="C9" s="35">
        <f>'Pengelolaan Rekap Tahun'!C20</f>
        <v>627000000</v>
      </c>
      <c r="D9" s="35">
        <f>'Pengelolaan Rekap Tahun'!D20</f>
        <v>617000000</v>
      </c>
      <c r="E9" s="35">
        <f>'Pengelolaan Rekap Tahun'!E20</f>
        <v>600000000</v>
      </c>
      <c r="F9" s="35">
        <f>'Pengelolaan Rekap Tahun'!F20</f>
        <v>657600000</v>
      </c>
      <c r="G9" s="35">
        <f>'Pengelolaan Rekap Tahun'!G20</f>
        <v>726720000</v>
      </c>
      <c r="H9" s="35">
        <f t="shared" ref="H9:H10" si="1">SUM(C9:G9)</f>
        <v>3228320000</v>
      </c>
    </row>
    <row r="10" spans="1:8" ht="26.4">
      <c r="A10" s="47" t="str">
        <f>'Deskripsi Detil'!A62</f>
        <v>A.3.</v>
      </c>
      <c r="B10" s="60" t="str">
        <f>'Deskripsi Detil'!B62</f>
        <v xml:space="preserve">Pemberdayaan dan Penguatan Kelembagaan Masyarakat Adat </v>
      </c>
      <c r="C10" s="35">
        <f>'Pengelolaan Rekap Tahun'!C27</f>
        <v>688000000</v>
      </c>
      <c r="D10" s="35">
        <f>'Pengelolaan Rekap Tahun'!D27</f>
        <v>988800000</v>
      </c>
      <c r="E10" s="35">
        <f>'Pengelolaan Rekap Tahun'!E27</f>
        <v>803280000</v>
      </c>
      <c r="F10" s="35">
        <f>'Pengelolaan Rekap Tahun'!F27</f>
        <v>703128000</v>
      </c>
      <c r="G10" s="35">
        <f>'Pengelolaan Rekap Tahun'!G27</f>
        <v>705364800</v>
      </c>
      <c r="H10" s="35">
        <f t="shared" si="1"/>
        <v>3888572800</v>
      </c>
    </row>
    <row r="11" spans="1:8">
      <c r="A11" s="23"/>
      <c r="B11" s="20" t="str">
        <f>'Deskripsi Detil'!B90</f>
        <v>Sub Total A.</v>
      </c>
      <c r="C11" s="49">
        <f>SUM(C8:C10)</f>
        <v>2702000000</v>
      </c>
      <c r="D11" s="49">
        <f t="shared" ref="D11:H11" si="2">SUM(D8:D10)</f>
        <v>3099300000</v>
      </c>
      <c r="E11" s="49">
        <f t="shared" si="2"/>
        <v>3013930000</v>
      </c>
      <c r="F11" s="49">
        <f t="shared" si="2"/>
        <v>3100243000</v>
      </c>
      <c r="G11" s="49">
        <f t="shared" si="2"/>
        <v>3313351300.0000005</v>
      </c>
      <c r="H11" s="49">
        <f t="shared" si="2"/>
        <v>15228824300</v>
      </c>
    </row>
    <row r="12" spans="1:8">
      <c r="A12" s="39" t="str">
        <f>'Deskripsi Detil'!A91</f>
        <v>B.</v>
      </c>
      <c r="B12" s="40" t="str">
        <f>'Deskripsi Detil'!B91</f>
        <v>BIAYA PENGELOLAAN PENDUKUNG</v>
      </c>
      <c r="C12" s="41"/>
      <c r="D12" s="41"/>
      <c r="E12" s="41"/>
      <c r="F12" s="41"/>
      <c r="G12" s="41"/>
      <c r="H12" s="54"/>
    </row>
    <row r="13" spans="1:8" ht="26.4">
      <c r="A13" s="47" t="str">
        <f>'Deskripsi Detil'!A92</f>
        <v>B.1.</v>
      </c>
      <c r="B13" s="60" t="str">
        <f>'Deskripsi Detil'!B92</f>
        <v xml:space="preserve">Pengembangan dan Penguatan Kelembagaan Pengelola Kawasan </v>
      </c>
      <c r="C13" s="35">
        <f>'Pengelolaan Rekap Tahun'!C35</f>
        <v>415500000</v>
      </c>
      <c r="D13" s="35">
        <f>'Pengelolaan Rekap Tahun'!D35</f>
        <v>477600000</v>
      </c>
      <c r="E13" s="35">
        <f>'Pengelolaan Rekap Tahun'!E35</f>
        <v>456910000</v>
      </c>
      <c r="F13" s="35">
        <f>'Pengelolaan Rekap Tahun'!F35</f>
        <v>463651000</v>
      </c>
      <c r="G13" s="35">
        <f>'Pengelolaan Rekap Tahun'!G35</f>
        <v>493066100.00000012</v>
      </c>
      <c r="H13" s="35">
        <f t="shared" ref="H13:H14" si="3">SUM(C13:G13)</f>
        <v>2306727100</v>
      </c>
    </row>
    <row r="14" spans="1:8" ht="26.4">
      <c r="A14" s="47" t="str">
        <f>'Deskripsi Detil'!A118</f>
        <v>B.2.</v>
      </c>
      <c r="B14" s="60" t="str">
        <f>'Deskripsi Detil'!B118</f>
        <v>Pengembangan Jejaring Informasi, Kemitraan dan Pendanaan</v>
      </c>
      <c r="C14" s="35">
        <f>'Pengelolaan Rekap Tahun'!C40</f>
        <v>136000000</v>
      </c>
      <c r="D14" s="35">
        <f>'Pengelolaan Rekap Tahun'!D40</f>
        <v>359000000</v>
      </c>
      <c r="E14" s="35">
        <f>'Pengelolaan Rekap Tahun'!E40</f>
        <v>289000000</v>
      </c>
      <c r="F14" s="35">
        <f>'Pengelolaan Rekap Tahun'!F40</f>
        <v>144000000</v>
      </c>
      <c r="G14" s="35">
        <f>'Pengelolaan Rekap Tahun'!G40</f>
        <v>94000000</v>
      </c>
      <c r="H14" s="35">
        <f t="shared" si="3"/>
        <v>1022000000</v>
      </c>
    </row>
    <row r="15" spans="1:8">
      <c r="A15" s="23"/>
      <c r="B15" s="20" t="str">
        <f>'Deskripsi Detil'!B136</f>
        <v>Sub Total B.</v>
      </c>
      <c r="C15" s="49">
        <f>SUM(C13:C14)</f>
        <v>551500000</v>
      </c>
      <c r="D15" s="49">
        <f t="shared" ref="D15:G15" si="4">SUM(D13:D14)</f>
        <v>836600000</v>
      </c>
      <c r="E15" s="49">
        <f t="shared" si="4"/>
        <v>745910000</v>
      </c>
      <c r="F15" s="49">
        <f t="shared" si="4"/>
        <v>607651000</v>
      </c>
      <c r="G15" s="49">
        <f t="shared" si="4"/>
        <v>587066100.00000012</v>
      </c>
      <c r="H15" s="49">
        <f t="shared" ref="H15" si="5">SUM(H12:H14)</f>
        <v>3328727100</v>
      </c>
    </row>
    <row r="16" spans="1:8">
      <c r="A16" s="39"/>
      <c r="B16" s="40" t="str">
        <f>'Deskripsi Detil'!B137</f>
        <v>TOTAL</v>
      </c>
      <c r="C16" s="54">
        <f>C11+C15</f>
        <v>3253500000</v>
      </c>
      <c r="D16" s="54">
        <f t="shared" ref="D16:G16" si="6">D11+D15</f>
        <v>3935900000</v>
      </c>
      <c r="E16" s="54">
        <f t="shared" si="6"/>
        <v>3759840000</v>
      </c>
      <c r="F16" s="54">
        <f t="shared" si="6"/>
        <v>3707894000</v>
      </c>
      <c r="G16" s="54">
        <f t="shared" si="6"/>
        <v>3900417400.0000005</v>
      </c>
      <c r="H16" s="54">
        <f>H11+H15</f>
        <v>18557551400</v>
      </c>
    </row>
    <row r="17" spans="1:8">
      <c r="A17" s="26"/>
      <c r="B17" s="21"/>
    </row>
    <row r="18" spans="1:8" s="43" customFormat="1" ht="13.2" customHeight="1">
      <c r="A18" s="117" t="s">
        <v>8</v>
      </c>
      <c r="B18" s="117" t="s">
        <v>3</v>
      </c>
      <c r="C18" s="119" t="str">
        <f>C6</f>
        <v>2015</v>
      </c>
      <c r="D18" s="119" t="str">
        <f t="shared" ref="D18:G18" si="7">D6</f>
        <v>2016</v>
      </c>
      <c r="E18" s="119" t="str">
        <f t="shared" si="7"/>
        <v>2017</v>
      </c>
      <c r="F18" s="119" t="str">
        <f t="shared" si="7"/>
        <v>2018</v>
      </c>
      <c r="G18" s="119" t="str">
        <f t="shared" si="7"/>
        <v>2019</v>
      </c>
      <c r="H18" s="121" t="s">
        <v>1</v>
      </c>
    </row>
    <row r="19" spans="1:8" s="44" customFormat="1">
      <c r="A19" s="117"/>
      <c r="B19" s="117"/>
      <c r="C19" s="120"/>
      <c r="D19" s="120"/>
      <c r="E19" s="120"/>
      <c r="F19" s="120"/>
      <c r="G19" s="120"/>
      <c r="H19" s="120"/>
    </row>
    <row r="20" spans="1:8" ht="26.4">
      <c r="A20" s="47" t="s">
        <v>24</v>
      </c>
      <c r="B20" s="60" t="s">
        <v>22</v>
      </c>
      <c r="C20" s="35">
        <f>C8</f>
        <v>1387000000</v>
      </c>
      <c r="D20" s="35">
        <f t="shared" ref="D20:G20" si="8">D8</f>
        <v>1493500000</v>
      </c>
      <c r="E20" s="35">
        <f t="shared" si="8"/>
        <v>1610650000.0000002</v>
      </c>
      <c r="F20" s="35">
        <f t="shared" si="8"/>
        <v>1739515000.0000002</v>
      </c>
      <c r="G20" s="35">
        <f t="shared" si="8"/>
        <v>1881266500.0000005</v>
      </c>
      <c r="H20" s="61">
        <f>SUM(C20:G20)</f>
        <v>8111931500</v>
      </c>
    </row>
    <row r="21" spans="1:8" ht="26.4">
      <c r="A21" s="47" t="s">
        <v>25</v>
      </c>
      <c r="B21" s="60" t="s">
        <v>27</v>
      </c>
      <c r="C21" s="35">
        <f t="shared" ref="C21:G21" si="9">C9</f>
        <v>627000000</v>
      </c>
      <c r="D21" s="35">
        <f t="shared" si="9"/>
        <v>617000000</v>
      </c>
      <c r="E21" s="35">
        <f t="shared" si="9"/>
        <v>600000000</v>
      </c>
      <c r="F21" s="35">
        <f t="shared" si="9"/>
        <v>657600000</v>
      </c>
      <c r="G21" s="35">
        <f t="shared" si="9"/>
        <v>726720000</v>
      </c>
      <c r="H21" s="61">
        <f t="shared" ref="H21:H24" si="10">SUM(C21:G21)</f>
        <v>3228320000</v>
      </c>
    </row>
    <row r="22" spans="1:8" ht="26.4">
      <c r="A22" s="47" t="s">
        <v>26</v>
      </c>
      <c r="B22" s="60" t="s">
        <v>23</v>
      </c>
      <c r="C22" s="35">
        <f t="shared" ref="C22:G22" si="11">C10</f>
        <v>688000000</v>
      </c>
      <c r="D22" s="35">
        <f t="shared" si="11"/>
        <v>988800000</v>
      </c>
      <c r="E22" s="35">
        <f t="shared" si="11"/>
        <v>803280000</v>
      </c>
      <c r="F22" s="35">
        <f t="shared" si="11"/>
        <v>703128000</v>
      </c>
      <c r="G22" s="35">
        <f t="shared" si="11"/>
        <v>705364800</v>
      </c>
      <c r="H22" s="61">
        <f t="shared" si="10"/>
        <v>3888572800</v>
      </c>
    </row>
    <row r="23" spans="1:8" ht="26.4">
      <c r="A23" s="47" t="s">
        <v>171</v>
      </c>
      <c r="B23" s="60" t="s">
        <v>168</v>
      </c>
      <c r="C23" s="35">
        <f t="shared" ref="C23:G23" si="12">C13</f>
        <v>415500000</v>
      </c>
      <c r="D23" s="35">
        <f t="shared" si="12"/>
        <v>477600000</v>
      </c>
      <c r="E23" s="35">
        <f t="shared" si="12"/>
        <v>456910000</v>
      </c>
      <c r="F23" s="35">
        <f t="shared" si="12"/>
        <v>463651000</v>
      </c>
      <c r="G23" s="35">
        <f t="shared" si="12"/>
        <v>493066100.00000012</v>
      </c>
      <c r="H23" s="61">
        <f t="shared" si="10"/>
        <v>2306727100</v>
      </c>
    </row>
    <row r="24" spans="1:8" ht="26.4">
      <c r="A24" s="47" t="s">
        <v>172</v>
      </c>
      <c r="B24" s="60" t="s">
        <v>190</v>
      </c>
      <c r="C24" s="35">
        <f t="shared" ref="C24:G24" si="13">C14</f>
        <v>136000000</v>
      </c>
      <c r="D24" s="35">
        <f t="shared" si="13"/>
        <v>359000000</v>
      </c>
      <c r="E24" s="35">
        <f t="shared" si="13"/>
        <v>289000000</v>
      </c>
      <c r="F24" s="35">
        <f t="shared" si="13"/>
        <v>144000000</v>
      </c>
      <c r="G24" s="35">
        <f t="shared" si="13"/>
        <v>94000000</v>
      </c>
      <c r="H24" s="61">
        <f t="shared" si="10"/>
        <v>1022000000</v>
      </c>
    </row>
    <row r="25" spans="1:8" s="45" customFormat="1" ht="22.2" customHeight="1">
      <c r="A25" s="24"/>
      <c r="B25" s="19" t="s">
        <v>1</v>
      </c>
      <c r="C25" s="116">
        <f>SUM(C20:C24)</f>
        <v>3253500000</v>
      </c>
      <c r="D25" s="116">
        <f>SUM(D20:D24)</f>
        <v>3935900000</v>
      </c>
      <c r="E25" s="116">
        <f t="shared" ref="E25:G25" si="14">SUM(E20:E24)</f>
        <v>3759840000</v>
      </c>
      <c r="F25" s="116">
        <f t="shared" si="14"/>
        <v>3707894000</v>
      </c>
      <c r="G25" s="116">
        <f t="shared" si="14"/>
        <v>3900417400.0000005</v>
      </c>
      <c r="H25" s="116">
        <f>SUM(H20:H24)</f>
        <v>18557551400</v>
      </c>
    </row>
    <row r="26" spans="1:8" s="6" customFormat="1">
      <c r="A26" s="1"/>
      <c r="B26" s="7"/>
      <c r="C26" s="13"/>
      <c r="D26" s="13"/>
      <c r="E26" s="13"/>
      <c r="F26" s="13"/>
      <c r="G26" s="13"/>
      <c r="H26" s="62"/>
    </row>
    <row r="27" spans="1:8" s="6" customFormat="1">
      <c r="A27" s="1"/>
      <c r="B27" s="7"/>
      <c r="C27" s="13"/>
      <c r="D27" s="13"/>
      <c r="E27" s="13"/>
      <c r="F27" s="13"/>
      <c r="G27" s="13"/>
      <c r="H27" s="62"/>
    </row>
    <row r="28" spans="1:8" s="6" customFormat="1">
      <c r="A28" s="1"/>
      <c r="B28" s="7"/>
      <c r="C28" s="13"/>
      <c r="D28" s="13"/>
      <c r="E28" s="13"/>
      <c r="F28" s="13"/>
      <c r="G28" s="13"/>
      <c r="H28" s="62"/>
    </row>
    <row r="29" spans="1:8" s="6" customFormat="1">
      <c r="A29" s="1"/>
      <c r="B29" s="7"/>
      <c r="C29" s="13"/>
      <c r="D29" s="13"/>
      <c r="E29" s="13"/>
      <c r="F29" s="13"/>
      <c r="G29" s="13"/>
      <c r="H29" s="62"/>
    </row>
    <row r="30" spans="1:8" s="6" customFormat="1">
      <c r="A30" s="27"/>
      <c r="B30" s="4"/>
      <c r="C30" s="13"/>
      <c r="D30" s="13"/>
      <c r="E30" s="13"/>
      <c r="F30" s="13"/>
      <c r="G30" s="13"/>
      <c r="H30" s="62"/>
    </row>
    <row r="31" spans="1:8" s="6" customFormat="1">
      <c r="A31" s="28"/>
      <c r="B31" s="5"/>
      <c r="C31" s="13"/>
      <c r="D31" s="13"/>
      <c r="E31" s="13"/>
      <c r="F31" s="13"/>
      <c r="G31" s="13"/>
      <c r="H31" s="62"/>
    </row>
    <row r="32" spans="1:8" s="6" customFormat="1">
      <c r="A32" s="1"/>
      <c r="B32" s="7"/>
      <c r="C32" s="14"/>
      <c r="D32" s="14"/>
      <c r="E32" s="14"/>
      <c r="F32" s="14"/>
      <c r="G32" s="14"/>
      <c r="H32" s="63"/>
    </row>
    <row r="33" spans="1:8" s="6" customFormat="1">
      <c r="A33" s="1"/>
      <c r="B33" s="7"/>
      <c r="C33" s="14"/>
      <c r="D33" s="14"/>
      <c r="E33" s="14"/>
      <c r="F33" s="14"/>
      <c r="G33" s="14"/>
      <c r="H33" s="63"/>
    </row>
    <row r="34" spans="1:8" s="6" customFormat="1">
      <c r="A34" s="28"/>
      <c r="B34" s="5"/>
      <c r="C34" s="13"/>
      <c r="D34" s="13"/>
      <c r="E34" s="13"/>
      <c r="F34" s="13"/>
      <c r="G34" s="13"/>
      <c r="H34" s="62"/>
    </row>
    <row r="35" spans="1:8" s="6" customFormat="1">
      <c r="A35" s="28"/>
      <c r="B35" s="5"/>
      <c r="C35" s="13"/>
      <c r="D35" s="13"/>
      <c r="E35" s="13"/>
      <c r="F35" s="13"/>
      <c r="G35" s="13"/>
      <c r="H35" s="62"/>
    </row>
    <row r="36" spans="1:8" s="6" customFormat="1">
      <c r="A36" s="28"/>
      <c r="B36" s="5"/>
      <c r="C36" s="13"/>
      <c r="D36" s="13"/>
      <c r="E36" s="13"/>
      <c r="F36" s="13"/>
      <c r="G36" s="13"/>
      <c r="H36" s="62"/>
    </row>
    <row r="37" spans="1:8" s="6" customFormat="1">
      <c r="A37" s="28"/>
      <c r="B37" s="5"/>
      <c r="C37" s="13"/>
      <c r="D37" s="13"/>
      <c r="E37" s="13"/>
      <c r="F37" s="13"/>
      <c r="G37" s="13"/>
      <c r="H37" s="62"/>
    </row>
    <row r="38" spans="1:8" s="6" customFormat="1">
      <c r="A38" s="28"/>
      <c r="B38" s="5"/>
      <c r="C38" s="13"/>
      <c r="D38" s="13"/>
      <c r="E38" s="13"/>
      <c r="F38" s="13"/>
      <c r="G38" s="13"/>
      <c r="H38" s="62"/>
    </row>
    <row r="40" spans="1:8">
      <c r="C40" s="11"/>
      <c r="D40" s="11"/>
      <c r="E40" s="11"/>
      <c r="F40" s="11"/>
      <c r="G40" s="11"/>
      <c r="H40" s="10"/>
    </row>
    <row r="41" spans="1:8">
      <c r="C41" s="11"/>
      <c r="D41" s="11"/>
      <c r="E41" s="11"/>
      <c r="F41" s="11"/>
      <c r="G41" s="11"/>
      <c r="H41" s="10"/>
    </row>
    <row r="42" spans="1:8" s="45" customFormat="1">
      <c r="A42" s="3"/>
      <c r="B42" s="8"/>
      <c r="C42" s="10"/>
      <c r="D42" s="10"/>
      <c r="E42" s="10"/>
      <c r="F42" s="10"/>
      <c r="G42" s="10"/>
      <c r="H42" s="10"/>
    </row>
    <row r="43" spans="1:8">
      <c r="C43" s="11"/>
      <c r="D43" s="11"/>
      <c r="E43" s="11"/>
      <c r="F43" s="11"/>
      <c r="G43" s="11"/>
      <c r="H43" s="10"/>
    </row>
    <row r="44" spans="1:8">
      <c r="C44" s="11"/>
      <c r="D44" s="11"/>
      <c r="E44" s="11"/>
      <c r="F44" s="11"/>
      <c r="G44" s="11"/>
      <c r="H44" s="10"/>
    </row>
    <row r="47" spans="1:8" s="45" customFormat="1">
      <c r="A47" s="3"/>
      <c r="B47" s="8"/>
      <c r="C47" s="15"/>
      <c r="D47" s="15"/>
      <c r="E47" s="15"/>
      <c r="F47" s="15"/>
      <c r="G47" s="15"/>
      <c r="H47" s="15"/>
    </row>
    <row r="58" spans="1:8">
      <c r="A58" s="28"/>
      <c r="B58" s="5"/>
    </row>
    <row r="59" spans="1:8">
      <c r="A59" s="28"/>
      <c r="B59" s="5"/>
    </row>
    <row r="60" spans="1:8">
      <c r="A60" s="28"/>
      <c r="B60" s="5"/>
    </row>
    <row r="61" spans="1:8">
      <c r="A61" s="28"/>
      <c r="B61" s="5"/>
    </row>
    <row r="62" spans="1:8" s="12" customFormat="1">
      <c r="A62" s="28"/>
      <c r="B62" s="5"/>
      <c r="H62" s="15"/>
    </row>
    <row r="64" spans="1:8" s="12" customFormat="1">
      <c r="A64" s="29"/>
      <c r="B64" s="22"/>
      <c r="H64" s="15"/>
    </row>
    <row r="65" spans="1:8" s="12" customFormat="1">
      <c r="A65" s="28"/>
      <c r="B65" s="5"/>
      <c r="H65" s="15"/>
    </row>
    <row r="66" spans="1:8" s="12" customFormat="1">
      <c r="A66" s="28"/>
      <c r="B66" s="5"/>
      <c r="H66" s="15"/>
    </row>
    <row r="67" spans="1:8" s="12" customFormat="1">
      <c r="A67" s="28"/>
      <c r="B67" s="5"/>
      <c r="H67" s="15"/>
    </row>
    <row r="68" spans="1:8" s="12" customFormat="1">
      <c r="A68" s="28"/>
      <c r="B68" s="5"/>
      <c r="H68" s="15"/>
    </row>
  </sheetData>
  <mergeCells count="11">
    <mergeCell ref="G18:G19"/>
    <mergeCell ref="A5:A6"/>
    <mergeCell ref="B5:B6"/>
    <mergeCell ref="C5:H5"/>
    <mergeCell ref="A18:A19"/>
    <mergeCell ref="B18:B19"/>
    <mergeCell ref="C18:C19"/>
    <mergeCell ref="D18:D19"/>
    <mergeCell ref="E18:E19"/>
    <mergeCell ref="F18:F19"/>
    <mergeCell ref="H18:H19"/>
  </mergeCells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1"/>
  </sheetPr>
  <dimension ref="A1:H87"/>
  <sheetViews>
    <sheetView showGridLines="0" zoomScale="84" zoomScaleNormal="84" workbookViewId="0">
      <pane xSplit="2" ySplit="6" topLeftCell="C40" activePane="bottomRight" state="frozen"/>
      <selection pane="topRight" activeCell="B1" sqref="B1"/>
      <selection pane="bottomLeft" activeCell="A12" sqref="A12"/>
      <selection pane="bottomRight" activeCell="C44" sqref="C44:H44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Detil'!H3</f>
        <v>18557551400</v>
      </c>
    </row>
    <row r="3" spans="1:8">
      <c r="A3" s="30" t="s">
        <v>250</v>
      </c>
      <c r="D3" s="9"/>
      <c r="E3" s="9"/>
      <c r="F3" s="9"/>
      <c r="G3" s="9"/>
      <c r="H3" s="9">
        <f>SUM(C4:G4)</f>
        <v>18557551400</v>
      </c>
    </row>
    <row r="4" spans="1:8">
      <c r="A4" s="3"/>
      <c r="B4" s="8"/>
      <c r="C4" s="9">
        <f>C42</f>
        <v>3253500000</v>
      </c>
      <c r="D4" s="9">
        <f t="shared" ref="D4:H4" si="0">D42</f>
        <v>3935900000</v>
      </c>
      <c r="E4" s="9">
        <f t="shared" si="0"/>
        <v>3759840000</v>
      </c>
      <c r="F4" s="9">
        <f t="shared" si="0"/>
        <v>3707894000</v>
      </c>
      <c r="G4" s="9">
        <f t="shared" si="0"/>
        <v>3900417400.0000005</v>
      </c>
      <c r="H4" s="9">
        <f t="shared" si="0"/>
        <v>18557551400</v>
      </c>
    </row>
    <row r="5" spans="1:8" s="43" customFormat="1">
      <c r="A5" s="117" t="s">
        <v>8</v>
      </c>
      <c r="B5" s="117" t="s">
        <v>3</v>
      </c>
      <c r="C5" s="118" t="str">
        <f>'Pengelolaan Detil'!C5:H5</f>
        <v>ANGGARAN PENGELOLAAN RUTIN</v>
      </c>
      <c r="D5" s="118"/>
      <c r="E5" s="118"/>
      <c r="F5" s="118"/>
      <c r="G5" s="118"/>
      <c r="H5" s="118"/>
    </row>
    <row r="6" spans="1:8" s="44" customFormat="1">
      <c r="A6" s="117"/>
      <c r="B6" s="117"/>
      <c r="C6" s="51" t="str">
        <f>'Pengelolaan Detil'!C6</f>
        <v>2015</v>
      </c>
      <c r="D6" s="51" t="str">
        <f>'Pengelolaan Detil'!D6</f>
        <v>2016</v>
      </c>
      <c r="E6" s="51" t="str">
        <f>'Pengelolaan Detil'!E6</f>
        <v>2017</v>
      </c>
      <c r="F6" s="51" t="str">
        <f>'Pengelolaan Detil'!F6</f>
        <v>2018</v>
      </c>
      <c r="G6" s="51" t="str">
        <f>'Pengelolaan Detil'!G6</f>
        <v>2019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8" s="45" customFormat="1">
      <c r="A9" s="25" t="str">
        <f>'Deskripsi Detil'!A9</f>
        <v>A.1.1</v>
      </c>
      <c r="B9" s="52" t="str">
        <f>'Deskripsi Detil'!B9</f>
        <v>Pemantapan status kawasan</v>
      </c>
      <c r="C9" s="18">
        <f>SUM('Pengelolaan Detil'!C9:C13)</f>
        <v>0</v>
      </c>
      <c r="D9" s="18">
        <f>SUM('Pengelolaan Detil'!D9:D13)</f>
        <v>0</v>
      </c>
      <c r="E9" s="18">
        <f>SUM('Pengelolaan Detil'!E9:E13)</f>
        <v>0</v>
      </c>
      <c r="F9" s="18">
        <f>SUM('Pengelolaan Detil'!F9:F13)</f>
        <v>0</v>
      </c>
      <c r="G9" s="18">
        <f>SUM('Pengelolaan Detil'!G9:G13)</f>
        <v>0</v>
      </c>
      <c r="H9" s="65">
        <f>SUM(C9:G9)</f>
        <v>0</v>
      </c>
    </row>
    <row r="10" spans="1:8" s="45" customFormat="1">
      <c r="A10" s="25" t="str">
        <f>'Deskripsi Detil'!A14</f>
        <v>A.1.2</v>
      </c>
      <c r="B10" s="52" t="str">
        <f>'Deskripsi Detil'!B14</f>
        <v>Pengamanan dan pemantauan kawasan</v>
      </c>
      <c r="C10" s="18">
        <f>SUM('Pengelolaan Detil'!C14:C22)</f>
        <v>1065000000</v>
      </c>
      <c r="D10" s="18">
        <f>SUM('Pengelolaan Detil'!D14:D22)</f>
        <v>1171500000</v>
      </c>
      <c r="E10" s="18">
        <f>SUM('Pengelolaan Detil'!E14:E22)</f>
        <v>1288650000.0000002</v>
      </c>
      <c r="F10" s="18">
        <f>SUM('Pengelolaan Detil'!F14:F22)</f>
        <v>1417515000.0000002</v>
      </c>
      <c r="G10" s="18">
        <f>SUM('Pengelolaan Detil'!G14:G22)</f>
        <v>1559266500.0000005</v>
      </c>
      <c r="H10" s="65">
        <f t="shared" ref="H10:H12" si="1">SUM(C10:G10)</f>
        <v>6501931500</v>
      </c>
    </row>
    <row r="11" spans="1:8" s="45" customFormat="1">
      <c r="A11" s="25" t="str">
        <f>'Deskripsi Detil'!A23</f>
        <v>A.1.3</v>
      </c>
      <c r="B11" s="52" t="str">
        <f>'Deskripsi Detil'!B23</f>
        <v>Sosialisasi dan kampanye</v>
      </c>
      <c r="C11" s="18">
        <f>SUM('Pengelolaan Detil'!C23:C27)</f>
        <v>45000000</v>
      </c>
      <c r="D11" s="18">
        <f>SUM('Pengelolaan Detil'!D23:D27)</f>
        <v>45000000</v>
      </c>
      <c r="E11" s="18">
        <f>SUM('Pengelolaan Detil'!E23:E27)</f>
        <v>45000000</v>
      </c>
      <c r="F11" s="18">
        <f>SUM('Pengelolaan Detil'!F23:F27)</f>
        <v>45000000</v>
      </c>
      <c r="G11" s="18">
        <f>SUM('Pengelolaan Detil'!G23:G27)</f>
        <v>45000000</v>
      </c>
      <c r="H11" s="65">
        <f t="shared" si="1"/>
        <v>225000000</v>
      </c>
    </row>
    <row r="12" spans="1:8" s="45" customFormat="1">
      <c r="A12" s="25" t="str">
        <f>'Deskripsi Detil'!A28</f>
        <v>A.1.4</v>
      </c>
      <c r="B12" s="52" t="str">
        <f>'Deskripsi Detil'!B28</f>
        <v>Pembangunan infrastruktur utama</v>
      </c>
      <c r="C12" s="18">
        <f>SUM('Pengelolaan Detil'!C28:C35)</f>
        <v>277000000</v>
      </c>
      <c r="D12" s="18">
        <f>SUM('Pengelolaan Detil'!D28:D35)</f>
        <v>277000000</v>
      </c>
      <c r="E12" s="18">
        <f>SUM('Pengelolaan Detil'!E28:E35)</f>
        <v>277000000</v>
      </c>
      <c r="F12" s="18">
        <f>SUM('Pengelolaan Detil'!F28:F35)</f>
        <v>277000000</v>
      </c>
      <c r="G12" s="18">
        <f>SUM('Pengelolaan Detil'!G28:G35)</f>
        <v>277000000</v>
      </c>
      <c r="H12" s="65">
        <f t="shared" si="1"/>
        <v>1385000000</v>
      </c>
    </row>
    <row r="13" spans="1:8">
      <c r="A13" s="50"/>
      <c r="B13" s="34" t="str">
        <f>'Deskripsi Detil'!B36</f>
        <v>Sub Total A.1.</v>
      </c>
      <c r="C13" s="46">
        <f t="shared" ref="C13:H13" si="2">SUM(C9:C12)</f>
        <v>1387000000</v>
      </c>
      <c r="D13" s="46">
        <f t="shared" si="2"/>
        <v>1493500000</v>
      </c>
      <c r="E13" s="46">
        <f t="shared" si="2"/>
        <v>1610650000.0000002</v>
      </c>
      <c r="F13" s="46">
        <f t="shared" si="2"/>
        <v>1739515000.0000002</v>
      </c>
      <c r="G13" s="46">
        <f t="shared" si="2"/>
        <v>1881266500.0000005</v>
      </c>
      <c r="H13" s="46">
        <f t="shared" si="2"/>
        <v>8111931500</v>
      </c>
    </row>
    <row r="14" spans="1:8" ht="26.4">
      <c r="A14" s="36" t="str">
        <f>'Deskripsi Detil'!A37</f>
        <v>A.2.</v>
      </c>
      <c r="B14" s="37" t="str">
        <f>'Deskripsi Detil'!B37</f>
        <v>Pelestarian Peran dan Fungsi Kawasan Hutan Lindung</v>
      </c>
      <c r="C14" s="38"/>
      <c r="D14" s="38"/>
      <c r="E14" s="38"/>
      <c r="F14" s="38"/>
      <c r="G14" s="38"/>
      <c r="H14" s="64"/>
    </row>
    <row r="15" spans="1:8" s="45" customFormat="1">
      <c r="A15" s="25" t="str">
        <f>'Deskripsi Detil'!A38</f>
        <v>A.2.1</v>
      </c>
      <c r="B15" s="52" t="str">
        <f>'Deskripsi Detil'!B38</f>
        <v xml:space="preserve">Pemetaan dan penataan fungsi kawasan </v>
      </c>
      <c r="C15" s="18">
        <f>SUM('Pengelolaan Detil'!C38:C40)</f>
        <v>60000000</v>
      </c>
      <c r="D15" s="18">
        <f>SUM('Pengelolaan Detil'!D38:D40)</f>
        <v>0</v>
      </c>
      <c r="E15" s="18">
        <f>SUM('Pengelolaan Detil'!E38:E40)</f>
        <v>0</v>
      </c>
      <c r="F15" s="18">
        <f>SUM('Pengelolaan Detil'!F38:F40)</f>
        <v>0</v>
      </c>
      <c r="G15" s="18">
        <f>SUM('Pengelolaan Detil'!G38:G40)</f>
        <v>0</v>
      </c>
      <c r="H15" s="65">
        <f t="shared" ref="H15:H19" si="3">SUM(C15:G15)</f>
        <v>60000000</v>
      </c>
    </row>
    <row r="16" spans="1:8" s="45" customFormat="1" ht="26.4">
      <c r="A16" s="25" t="str">
        <f>'Deskripsi Detil'!A41</f>
        <v>A.2.2</v>
      </c>
      <c r="B16" s="52" t="str">
        <f>'Deskripsi Detil'!B41</f>
        <v xml:space="preserve">Identifikasi potensi dan penetapan kawasan/zonasi pemanfaatan </v>
      </c>
      <c r="C16" s="18">
        <f>SUM('Pengelolaan Detil'!C41:C44)</f>
        <v>30000000</v>
      </c>
      <c r="D16" s="18">
        <f>SUM('Pengelolaan Detil'!D41:D44)</f>
        <v>65000000</v>
      </c>
      <c r="E16" s="18">
        <f>SUM('Pengelolaan Detil'!E41:E44)</f>
        <v>0</v>
      </c>
      <c r="F16" s="18">
        <f>SUM('Pengelolaan Detil'!F41:F44)</f>
        <v>0</v>
      </c>
      <c r="G16" s="18">
        <f>SUM('Pengelolaan Detil'!G41:G44)</f>
        <v>0</v>
      </c>
      <c r="H16" s="65">
        <f t="shared" si="3"/>
        <v>95000000</v>
      </c>
    </row>
    <row r="17" spans="1:8" s="45" customFormat="1">
      <c r="A17" s="25" t="str">
        <f>'Deskripsi Detil'!A45</f>
        <v>A.2.3</v>
      </c>
      <c r="B17" s="52" t="str">
        <f>'Deskripsi Detil'!B45</f>
        <v>Survey, monitoring, penelitian dan pendidikan</v>
      </c>
      <c r="C17" s="18">
        <f>SUM('Pengelolaan Detil'!C45:C49)</f>
        <v>220000000</v>
      </c>
      <c r="D17" s="18">
        <f>SUM('Pengelolaan Detil'!D45:D49)</f>
        <v>215000000</v>
      </c>
      <c r="E17" s="18">
        <f>SUM('Pengelolaan Detil'!E45:E49)</f>
        <v>239000000</v>
      </c>
      <c r="F17" s="18">
        <f>SUM('Pengelolaan Detil'!F45:F49)</f>
        <v>267800000</v>
      </c>
      <c r="G17" s="18">
        <f>SUM('Pengelolaan Detil'!G45:G49)</f>
        <v>302360000</v>
      </c>
      <c r="H17" s="65">
        <f t="shared" si="3"/>
        <v>1244160000</v>
      </c>
    </row>
    <row r="18" spans="1:8">
      <c r="A18" s="25" t="str">
        <f>'Deskripsi Detil'!A50</f>
        <v>A.2.4</v>
      </c>
      <c r="B18" s="52" t="str">
        <f>'Deskripsi Detil'!B50</f>
        <v>Rehabilitasi dan restorasi kawasan</v>
      </c>
      <c r="C18" s="35">
        <f>SUM('Pengelolaan Detil'!C50:C54)</f>
        <v>182000000</v>
      </c>
      <c r="D18" s="35">
        <f>SUM('Pengelolaan Detil'!D50:D54)</f>
        <v>182000000</v>
      </c>
      <c r="E18" s="35">
        <f>SUM('Pengelolaan Detil'!E50:E54)</f>
        <v>182000000</v>
      </c>
      <c r="F18" s="35">
        <f>SUM('Pengelolaan Detil'!F50:F54)</f>
        <v>182000000</v>
      </c>
      <c r="G18" s="35">
        <f>SUM('Pengelolaan Detil'!G50:G54)</f>
        <v>182000000</v>
      </c>
      <c r="H18" s="65">
        <f t="shared" si="3"/>
        <v>910000000</v>
      </c>
    </row>
    <row r="19" spans="1:8" s="45" customFormat="1">
      <c r="A19" s="25" t="str">
        <f>'Deskripsi Detil'!A55</f>
        <v>A.2.5</v>
      </c>
      <c r="B19" s="52" t="str">
        <f>'Deskripsi Detil'!B55</f>
        <v>Pembangunan infrastruktur pendukung</v>
      </c>
      <c r="C19" s="18">
        <f>SUM('Pengelolaan Detil'!C55:C60)</f>
        <v>135000000</v>
      </c>
      <c r="D19" s="18">
        <f>SUM('Pengelolaan Detil'!D55:D60)</f>
        <v>155000000</v>
      </c>
      <c r="E19" s="18">
        <f>SUM('Pengelolaan Detil'!E55:E60)</f>
        <v>179000000</v>
      </c>
      <c r="F19" s="18">
        <f>SUM('Pengelolaan Detil'!F55:F60)</f>
        <v>207800000</v>
      </c>
      <c r="G19" s="18">
        <f>SUM('Pengelolaan Detil'!G55:G60)</f>
        <v>242360000</v>
      </c>
      <c r="H19" s="65">
        <f t="shared" si="3"/>
        <v>919160000</v>
      </c>
    </row>
    <row r="20" spans="1:8">
      <c r="A20" s="50"/>
      <c r="B20" s="34" t="str">
        <f>'Deskripsi Detil'!B61</f>
        <v>Sub Total A.2.</v>
      </c>
      <c r="C20" s="46">
        <f t="shared" ref="C20:H20" si="4">SUM(C15:C19)</f>
        <v>627000000</v>
      </c>
      <c r="D20" s="46">
        <f t="shared" si="4"/>
        <v>617000000</v>
      </c>
      <c r="E20" s="46">
        <f t="shared" si="4"/>
        <v>600000000</v>
      </c>
      <c r="F20" s="46">
        <f t="shared" si="4"/>
        <v>657600000</v>
      </c>
      <c r="G20" s="46">
        <f t="shared" si="4"/>
        <v>726720000</v>
      </c>
      <c r="H20" s="46">
        <f t="shared" si="4"/>
        <v>3228320000</v>
      </c>
    </row>
    <row r="21" spans="1:8" ht="26.4">
      <c r="A21" s="36" t="str">
        <f>'Deskripsi Detil'!A62</f>
        <v>A.3.</v>
      </c>
      <c r="B21" s="37" t="str">
        <f>'Deskripsi Detil'!B62</f>
        <v xml:space="preserve">Pemberdayaan dan Penguatan Kelembagaan Masyarakat Adat </v>
      </c>
      <c r="C21" s="38"/>
      <c r="D21" s="38"/>
      <c r="E21" s="38"/>
      <c r="F21" s="38"/>
      <c r="G21" s="38"/>
      <c r="H21" s="64"/>
    </row>
    <row r="22" spans="1:8" s="45" customFormat="1">
      <c r="A22" s="25" t="str">
        <f>'Deskripsi Detil'!A63</f>
        <v>A.3.1</v>
      </c>
      <c r="B22" s="52" t="str">
        <f>'Deskripsi Detil'!B63</f>
        <v>Penguatan lembaga adat</v>
      </c>
      <c r="C22" s="18">
        <f>SUM('Pengelolaan Detil'!C63:C67)</f>
        <v>113000000</v>
      </c>
      <c r="D22" s="18">
        <f>SUM('Pengelolaan Detil'!D63:D67)</f>
        <v>112800000</v>
      </c>
      <c r="E22" s="18">
        <f>SUM('Pengelolaan Detil'!E63:E67)</f>
        <v>108080000.00000001</v>
      </c>
      <c r="F22" s="18">
        <f>SUM('Pengelolaan Detil'!F63:F67)</f>
        <v>98888000.00000003</v>
      </c>
      <c r="G22" s="18">
        <f>SUM('Pengelolaan Detil'!G63:G67)</f>
        <v>120276800.00000003</v>
      </c>
      <c r="H22" s="65">
        <f t="shared" ref="H22:H26" si="5">SUM(C22:G22)</f>
        <v>553044800</v>
      </c>
    </row>
    <row r="23" spans="1:8" s="45" customFormat="1" ht="26.4">
      <c r="A23" s="25" t="str">
        <f>'Deskripsi Detil'!A68</f>
        <v>A.3.2</v>
      </c>
      <c r="B23" s="52" t="str">
        <f>'Deskripsi Detil'!B68</f>
        <v>Peningkatan kapasitas sumber daya manusia masyarakat adat</v>
      </c>
      <c r="C23" s="18">
        <f>SUM('Pengelolaan Detil'!C68:C72)</f>
        <v>175000000</v>
      </c>
      <c r="D23" s="18">
        <f>SUM('Pengelolaan Detil'!D68:D72)</f>
        <v>246000000</v>
      </c>
      <c r="E23" s="18">
        <f>SUM('Pengelolaan Detil'!E68:E72)</f>
        <v>223200000</v>
      </c>
      <c r="F23" s="18">
        <f>SUM('Pengelolaan Detil'!F68:F72)</f>
        <v>267840000</v>
      </c>
      <c r="G23" s="18">
        <f>SUM('Pengelolaan Detil'!G68:G72)</f>
        <v>321408000</v>
      </c>
      <c r="H23" s="65">
        <f t="shared" si="5"/>
        <v>1233448000</v>
      </c>
    </row>
    <row r="24" spans="1:8" s="45" customFormat="1">
      <c r="A24" s="25" t="str">
        <f>'Deskripsi Detil'!A73</f>
        <v>A.3.3</v>
      </c>
      <c r="B24" s="52" t="str">
        <f>'Deskripsi Detil'!B73</f>
        <v>Peningkatan ekonomi masyarakat adat</v>
      </c>
      <c r="C24" s="18">
        <f>SUM('Pengelolaan Detil'!C73:C77)</f>
        <v>275000000</v>
      </c>
      <c r="D24" s="18">
        <f>SUM('Pengelolaan Detil'!D73:D77)</f>
        <v>385000000</v>
      </c>
      <c r="E24" s="18">
        <f>SUM('Pengelolaan Detil'!E73:E77)</f>
        <v>335000000</v>
      </c>
      <c r="F24" s="18">
        <f>SUM('Pengelolaan Detil'!F73:F77)</f>
        <v>185000000</v>
      </c>
      <c r="G24" s="18">
        <f>SUM('Pengelolaan Detil'!G73:G77)</f>
        <v>95000000</v>
      </c>
      <c r="H24" s="65">
        <f t="shared" si="5"/>
        <v>1275000000</v>
      </c>
    </row>
    <row r="25" spans="1:8" s="45" customFormat="1">
      <c r="A25" s="25" t="str">
        <f>'Deskripsi Detil'!A78</f>
        <v>A.3.4</v>
      </c>
      <c r="B25" s="52" t="str">
        <f>'Deskripsi Detil'!B78</f>
        <v>Pelestarian situs dan budaya adat</v>
      </c>
      <c r="C25" s="18">
        <f>SUM('Pengelolaan Detil'!C78:C82)</f>
        <v>65000000</v>
      </c>
      <c r="D25" s="18">
        <f>SUM('Pengelolaan Detil'!D78:D82)</f>
        <v>160000000</v>
      </c>
      <c r="E25" s="18">
        <f>SUM('Pengelolaan Detil'!E78:E82)</f>
        <v>72000000</v>
      </c>
      <c r="F25" s="18">
        <f>SUM('Pengelolaan Detil'!F78:F82)</f>
        <v>86400000</v>
      </c>
      <c r="G25" s="18">
        <f>SUM('Pengelolaan Detil'!G78:G82)</f>
        <v>103680000</v>
      </c>
      <c r="H25" s="65">
        <f t="shared" si="5"/>
        <v>487080000</v>
      </c>
    </row>
    <row r="26" spans="1:8" s="45" customFormat="1" ht="26.4">
      <c r="A26" s="25" t="str">
        <f>'Deskripsi Detil'!A83</f>
        <v>A.3.5</v>
      </c>
      <c r="B26" s="52" t="str">
        <f>'Deskripsi Detil'!B83</f>
        <v>Pengelolaan data, dokumentasi dan publikasi berbasis pengetahuan lokal</v>
      </c>
      <c r="C26" s="18">
        <f>SUM('Pengelolaan Detil'!C83:C88)</f>
        <v>60000000</v>
      </c>
      <c r="D26" s="18">
        <f>SUM('Pengelolaan Detil'!D83:D88)</f>
        <v>85000000</v>
      </c>
      <c r="E26" s="18">
        <f>SUM('Pengelolaan Detil'!E83:E88)</f>
        <v>65000000</v>
      </c>
      <c r="F26" s="18">
        <f>SUM('Pengelolaan Detil'!F83:F88)</f>
        <v>65000000</v>
      </c>
      <c r="G26" s="18">
        <f>SUM('Pengelolaan Detil'!G83:G88)</f>
        <v>65000000</v>
      </c>
      <c r="H26" s="65">
        <f t="shared" si="5"/>
        <v>340000000</v>
      </c>
    </row>
    <row r="27" spans="1:8">
      <c r="A27" s="50"/>
      <c r="B27" s="34" t="str">
        <f>'Deskripsi Detil'!B89</f>
        <v>Sub Total A.3.</v>
      </c>
      <c r="C27" s="46">
        <f t="shared" ref="C27:H27" si="6">SUM(C22:C26)</f>
        <v>688000000</v>
      </c>
      <c r="D27" s="46">
        <f t="shared" si="6"/>
        <v>988800000</v>
      </c>
      <c r="E27" s="46">
        <f t="shared" si="6"/>
        <v>803280000</v>
      </c>
      <c r="F27" s="46">
        <f t="shared" si="6"/>
        <v>703128000</v>
      </c>
      <c r="G27" s="46">
        <f t="shared" si="6"/>
        <v>705364800</v>
      </c>
      <c r="H27" s="46">
        <f t="shared" si="6"/>
        <v>3888572800</v>
      </c>
    </row>
    <row r="28" spans="1:8">
      <c r="A28" s="23"/>
      <c r="B28" s="20" t="str">
        <f>'Deskripsi Detil'!B90</f>
        <v>Sub Total A.</v>
      </c>
      <c r="C28" s="49">
        <f t="shared" ref="C28:H28" si="7">C13+C20+C27</f>
        <v>2702000000</v>
      </c>
      <c r="D28" s="49">
        <f t="shared" si="7"/>
        <v>3099300000</v>
      </c>
      <c r="E28" s="49">
        <f t="shared" si="7"/>
        <v>3013930000</v>
      </c>
      <c r="F28" s="49">
        <f t="shared" si="7"/>
        <v>3100243000</v>
      </c>
      <c r="G28" s="49">
        <f t="shared" si="7"/>
        <v>3313351300.0000005</v>
      </c>
      <c r="H28" s="49">
        <f t="shared" si="7"/>
        <v>15228824300</v>
      </c>
    </row>
    <row r="29" spans="1:8">
      <c r="A29" s="39" t="str">
        <f>'Deskripsi Detil'!A91</f>
        <v>B.</v>
      </c>
      <c r="B29" s="40" t="str">
        <f>'Deskripsi Detil'!B91</f>
        <v>BIAYA PENGELOLAAN PENDUKUNG</v>
      </c>
      <c r="C29" s="41"/>
      <c r="D29" s="41"/>
      <c r="E29" s="41"/>
      <c r="F29" s="41"/>
      <c r="G29" s="41"/>
      <c r="H29" s="54"/>
    </row>
    <row r="30" spans="1:8" ht="26.4">
      <c r="A30" s="36" t="str">
        <f>'Deskripsi Detil'!A92</f>
        <v>B.1.</v>
      </c>
      <c r="B30" s="37" t="str">
        <f>'Deskripsi Detil'!B92</f>
        <v xml:space="preserve">Pengembangan dan Penguatan Kelembagaan Pengelola Kawasan </v>
      </c>
      <c r="C30" s="38"/>
      <c r="D30" s="38"/>
      <c r="E30" s="38"/>
      <c r="F30" s="38"/>
      <c r="G30" s="38"/>
      <c r="H30" s="64"/>
    </row>
    <row r="31" spans="1:8" s="45" customFormat="1">
      <c r="A31" s="25" t="str">
        <f>'Deskripsi Detil'!A93</f>
        <v>B.1.1</v>
      </c>
      <c r="B31" s="52" t="str">
        <f>'Deskripsi Detil'!B93</f>
        <v>Penguatan kebijakan pengelolaan Huliwa</v>
      </c>
      <c r="C31" s="18">
        <f>SUM('Pengelolaan Detil'!C93:C96)</f>
        <v>30000000</v>
      </c>
      <c r="D31" s="18">
        <f>SUM('Pengelolaan Detil'!D93:D96)</f>
        <v>45000000</v>
      </c>
      <c r="E31" s="18">
        <f>SUM('Pengelolaan Detil'!E93:E96)</f>
        <v>50000000</v>
      </c>
      <c r="F31" s="18">
        <f>SUM('Pengelolaan Detil'!F93:F96)</f>
        <v>30000000</v>
      </c>
      <c r="G31" s="18">
        <f>SUM('Pengelolaan Detil'!G93:G96)</f>
        <v>30000000</v>
      </c>
      <c r="H31" s="65">
        <f t="shared" ref="H31:H34" si="8">SUM(C31:G31)</f>
        <v>185000000</v>
      </c>
    </row>
    <row r="32" spans="1:8" s="45" customFormat="1">
      <c r="A32" s="25" t="str">
        <f>'Deskripsi Detil'!A97</f>
        <v>B.1.2</v>
      </c>
      <c r="B32" s="52" t="str">
        <f>'Deskripsi Detil'!B97</f>
        <v>Pengelolaan Badan Pengelola Huliwa</v>
      </c>
      <c r="C32" s="18">
        <f>SUM('Pengelolaan Detil'!C97:C105)</f>
        <v>226500000</v>
      </c>
      <c r="D32" s="18">
        <f>SUM('Pengelolaan Detil'!D97:D105)</f>
        <v>237700000</v>
      </c>
      <c r="E32" s="18">
        <f>SUM('Pengelolaan Detil'!E97:E105)</f>
        <v>250020000</v>
      </c>
      <c r="F32" s="18">
        <f>SUM('Pengelolaan Detil'!F97:F105)</f>
        <v>263572000.00000003</v>
      </c>
      <c r="G32" s="18">
        <f>SUM('Pengelolaan Detil'!G97:G105)</f>
        <v>278479200.00000006</v>
      </c>
      <c r="H32" s="65">
        <f t="shared" si="8"/>
        <v>1256271200</v>
      </c>
    </row>
    <row r="33" spans="1:8" s="45" customFormat="1">
      <c r="A33" s="25" t="str">
        <f>'Deskripsi Detil'!A106</f>
        <v>B.1.3</v>
      </c>
      <c r="B33" s="52" t="str">
        <f>'Deskripsi Detil'!B106</f>
        <v>Perencanaan, pemantauan dan evaluasi</v>
      </c>
      <c r="C33" s="18">
        <f>SUM('Pengelolaan Detil'!C106:C111)</f>
        <v>72000000</v>
      </c>
      <c r="D33" s="18">
        <f>SUM('Pengelolaan Detil'!D106:D111)</f>
        <v>79200000.000000015</v>
      </c>
      <c r="E33" s="18">
        <f>SUM('Pengelolaan Detil'!E106:E111)</f>
        <v>87120000.000000015</v>
      </c>
      <c r="F33" s="18">
        <f>SUM('Pengelolaan Detil'!F106:F111)</f>
        <v>95832000.000000015</v>
      </c>
      <c r="G33" s="18">
        <f>SUM('Pengelolaan Detil'!G106:G111)</f>
        <v>105415200.00000003</v>
      </c>
      <c r="H33" s="65">
        <f t="shared" si="8"/>
        <v>439567200</v>
      </c>
    </row>
    <row r="34" spans="1:8" s="45" customFormat="1" ht="26.4">
      <c r="A34" s="25" t="str">
        <f>'Deskripsi Detil'!A112</f>
        <v>B.1.4</v>
      </c>
      <c r="B34" s="52" t="str">
        <f>'Deskripsi Detil'!B112</f>
        <v>Penguatan forum dan kelembagaan multipihak pengelola Huliwa</v>
      </c>
      <c r="C34" s="18">
        <f>SUM('Pengelolaan Detil'!C112:C116)</f>
        <v>87000000</v>
      </c>
      <c r="D34" s="18">
        <f>SUM('Pengelolaan Detil'!D112:D116)</f>
        <v>115700000</v>
      </c>
      <c r="E34" s="18">
        <f>SUM('Pengelolaan Detil'!E112:E116)</f>
        <v>69770000.000000015</v>
      </c>
      <c r="F34" s="18">
        <f>SUM('Pengelolaan Detil'!F112:F116)</f>
        <v>74247000.000000015</v>
      </c>
      <c r="G34" s="18">
        <f>SUM('Pengelolaan Detil'!G112:G116)</f>
        <v>79171700.00000003</v>
      </c>
      <c r="H34" s="65">
        <f t="shared" si="8"/>
        <v>425888700</v>
      </c>
    </row>
    <row r="35" spans="1:8">
      <c r="A35" s="50"/>
      <c r="B35" s="34" t="str">
        <f>'Deskripsi Detil'!B117</f>
        <v>Sub Total B.1.</v>
      </c>
      <c r="C35" s="46">
        <f t="shared" ref="C35:H35" si="9">SUM(C31:C34)</f>
        <v>415500000</v>
      </c>
      <c r="D35" s="46">
        <f t="shared" si="9"/>
        <v>477600000</v>
      </c>
      <c r="E35" s="46">
        <f t="shared" si="9"/>
        <v>456910000</v>
      </c>
      <c r="F35" s="46">
        <f t="shared" si="9"/>
        <v>463651000</v>
      </c>
      <c r="G35" s="46">
        <f t="shared" si="9"/>
        <v>493066100.00000012</v>
      </c>
      <c r="H35" s="46">
        <f t="shared" si="9"/>
        <v>2306727100</v>
      </c>
    </row>
    <row r="36" spans="1:8" ht="26.4">
      <c r="A36" s="36" t="str">
        <f>'Deskripsi Detil'!A118</f>
        <v>B.2.</v>
      </c>
      <c r="B36" s="37" t="str">
        <f>'Deskripsi Detil'!B118</f>
        <v>Pengembangan Jejaring Informasi, Kemitraan dan Pendanaan</v>
      </c>
      <c r="C36" s="38"/>
      <c r="D36" s="38"/>
      <c r="E36" s="38"/>
      <c r="F36" s="38"/>
      <c r="G36" s="38"/>
      <c r="H36" s="64"/>
    </row>
    <row r="37" spans="1:8" s="45" customFormat="1">
      <c r="A37" s="25" t="str">
        <f>'Deskripsi Detil'!A119</f>
        <v>B.2.1</v>
      </c>
      <c r="B37" s="52" t="str">
        <f>'Deskripsi Detil'!B119</f>
        <v>Pengembangan kemitraan dan jejaring</v>
      </c>
      <c r="C37" s="18">
        <f>SUM('Pengelolaan Detil'!C119:C123)</f>
        <v>54000000</v>
      </c>
      <c r="D37" s="18">
        <f>SUM('Pengelolaan Detil'!D119:D123)</f>
        <v>54000000</v>
      </c>
      <c r="E37" s="18">
        <f>SUM('Pengelolaan Detil'!E119:E123)</f>
        <v>54000000</v>
      </c>
      <c r="F37" s="18">
        <f>SUM('Pengelolaan Detil'!F119:F123)</f>
        <v>54000000</v>
      </c>
      <c r="G37" s="18">
        <f>SUM('Pengelolaan Detil'!G119:G123)</f>
        <v>54000000</v>
      </c>
      <c r="H37" s="65">
        <f t="shared" ref="H37:H39" si="10">SUM(C37:G37)</f>
        <v>270000000</v>
      </c>
    </row>
    <row r="38" spans="1:8" s="45" customFormat="1" ht="26.4">
      <c r="A38" s="25" t="str">
        <f>'Deskripsi Detil'!A124</f>
        <v>B.2.2</v>
      </c>
      <c r="B38" s="52" t="str">
        <f>'Deskripsi Detil'!B124</f>
        <v>Perluasan sumber dana dan pengembangan model penggalangan dana</v>
      </c>
      <c r="C38" s="18">
        <f>SUM('Pengelolaan Detil'!C124:C129)</f>
        <v>82000000</v>
      </c>
      <c r="D38" s="18">
        <f>SUM('Pengelolaan Detil'!D124:D129)</f>
        <v>185000000</v>
      </c>
      <c r="E38" s="18">
        <f>SUM('Pengelolaan Detil'!E124:E129)</f>
        <v>95000000</v>
      </c>
      <c r="F38" s="18">
        <f>SUM('Pengelolaan Detil'!F124:F129)</f>
        <v>20000000</v>
      </c>
      <c r="G38" s="18">
        <f>SUM('Pengelolaan Detil'!G124:G129)</f>
        <v>20000000</v>
      </c>
      <c r="H38" s="65">
        <f t="shared" si="10"/>
        <v>402000000</v>
      </c>
    </row>
    <row r="39" spans="1:8" s="45" customFormat="1" ht="26.4">
      <c r="A39" s="25" t="str">
        <f>'Deskripsi Detil'!A130</f>
        <v>B.2.3</v>
      </c>
      <c r="B39" s="52" t="str">
        <f>'Deskripsi Detil'!B130</f>
        <v>Pengembangan kelembagaan penggalangan dana berkelanjutan</v>
      </c>
      <c r="C39" s="18">
        <f>SUM('Pengelolaan Detil'!C130:C134)</f>
        <v>0</v>
      </c>
      <c r="D39" s="18">
        <f>SUM('Pengelolaan Detil'!D130:D134)</f>
        <v>120000000</v>
      </c>
      <c r="E39" s="18">
        <f>SUM('Pengelolaan Detil'!E130:E134)</f>
        <v>140000000</v>
      </c>
      <c r="F39" s="18">
        <f>SUM('Pengelolaan Detil'!F130:F134)</f>
        <v>70000000</v>
      </c>
      <c r="G39" s="18">
        <f>SUM('Pengelolaan Detil'!G130:G134)</f>
        <v>20000000</v>
      </c>
      <c r="H39" s="65">
        <f t="shared" si="10"/>
        <v>350000000</v>
      </c>
    </row>
    <row r="40" spans="1:8">
      <c r="A40" s="50"/>
      <c r="B40" s="34" t="str">
        <f>'Deskripsi Detil'!B135</f>
        <v>Sub Total B.2.</v>
      </c>
      <c r="C40" s="46">
        <f t="shared" ref="C40:H40" si="11">SUM(C37:C39)</f>
        <v>136000000</v>
      </c>
      <c r="D40" s="46">
        <f t="shared" si="11"/>
        <v>359000000</v>
      </c>
      <c r="E40" s="46">
        <f t="shared" si="11"/>
        <v>289000000</v>
      </c>
      <c r="F40" s="46">
        <f t="shared" si="11"/>
        <v>144000000</v>
      </c>
      <c r="G40" s="46">
        <f t="shared" si="11"/>
        <v>94000000</v>
      </c>
      <c r="H40" s="46">
        <f t="shared" si="11"/>
        <v>1022000000</v>
      </c>
    </row>
    <row r="41" spans="1:8">
      <c r="A41" s="23"/>
      <c r="B41" s="20" t="str">
        <f>'Deskripsi Detil'!B136</f>
        <v>Sub Total B.</v>
      </c>
      <c r="C41" s="49">
        <f t="shared" ref="C41:H41" si="12">C35+C40</f>
        <v>551500000</v>
      </c>
      <c r="D41" s="49">
        <f t="shared" si="12"/>
        <v>836600000</v>
      </c>
      <c r="E41" s="49">
        <f t="shared" si="12"/>
        <v>745910000</v>
      </c>
      <c r="F41" s="49">
        <f t="shared" si="12"/>
        <v>607651000</v>
      </c>
      <c r="G41" s="49">
        <f t="shared" si="12"/>
        <v>587066100.00000012</v>
      </c>
      <c r="H41" s="49">
        <f t="shared" si="12"/>
        <v>3328727100</v>
      </c>
    </row>
    <row r="42" spans="1:8">
      <c r="A42" s="39"/>
      <c r="B42" s="40" t="str">
        <f>'Deskripsi Detil'!B137</f>
        <v>TOTAL</v>
      </c>
      <c r="C42" s="54">
        <f t="shared" ref="C42:H42" si="13">C28+C41</f>
        <v>3253500000</v>
      </c>
      <c r="D42" s="54">
        <f t="shared" si="13"/>
        <v>3935900000</v>
      </c>
      <c r="E42" s="54">
        <f t="shared" si="13"/>
        <v>3759840000</v>
      </c>
      <c r="F42" s="54">
        <f t="shared" si="13"/>
        <v>3707894000</v>
      </c>
      <c r="G42" s="54">
        <f t="shared" si="13"/>
        <v>3900417400.0000005</v>
      </c>
      <c r="H42" s="54">
        <f t="shared" si="13"/>
        <v>18557551400</v>
      </c>
    </row>
    <row r="43" spans="1:8">
      <c r="A43" s="26"/>
      <c r="B43" s="21"/>
    </row>
    <row r="44" spans="1:8">
      <c r="A44" s="3"/>
      <c r="B44" s="8"/>
      <c r="H44" s="12"/>
    </row>
    <row r="45" spans="1:8" s="6" customFormat="1">
      <c r="A45" s="1"/>
      <c r="B45" s="7"/>
      <c r="C45" s="13"/>
      <c r="D45" s="13"/>
      <c r="E45" s="13"/>
      <c r="F45" s="13"/>
      <c r="G45" s="13"/>
      <c r="H45" s="62"/>
    </row>
    <row r="46" spans="1:8" s="6" customFormat="1">
      <c r="A46" s="1"/>
      <c r="B46" s="7"/>
      <c r="C46" s="13"/>
      <c r="D46" s="13"/>
      <c r="E46" s="13"/>
      <c r="F46" s="13"/>
      <c r="G46" s="13"/>
      <c r="H46" s="62"/>
    </row>
    <row r="47" spans="1:8" s="6" customFormat="1">
      <c r="A47" s="1"/>
      <c r="B47" s="7"/>
      <c r="C47" s="13"/>
      <c r="D47" s="13"/>
      <c r="E47" s="13"/>
      <c r="F47" s="13"/>
      <c r="G47" s="13"/>
      <c r="H47" s="62"/>
    </row>
    <row r="48" spans="1:8" s="6" customFormat="1">
      <c r="A48" s="1"/>
      <c r="B48" s="7"/>
      <c r="C48" s="13"/>
      <c r="D48" s="13"/>
      <c r="E48" s="13"/>
      <c r="F48" s="13"/>
      <c r="G48" s="13"/>
      <c r="H48" s="62"/>
    </row>
    <row r="49" spans="1:8" s="6" customFormat="1">
      <c r="A49" s="27"/>
      <c r="B49" s="4"/>
      <c r="C49" s="13"/>
      <c r="D49" s="13"/>
      <c r="E49" s="13"/>
      <c r="F49" s="13"/>
      <c r="G49" s="13"/>
      <c r="H49" s="62"/>
    </row>
    <row r="50" spans="1:8" s="6" customFormat="1">
      <c r="A50" s="28"/>
      <c r="B50" s="5"/>
      <c r="C50" s="13"/>
      <c r="D50" s="13"/>
      <c r="E50" s="13"/>
      <c r="F50" s="13"/>
      <c r="G50" s="13"/>
      <c r="H50" s="62"/>
    </row>
    <row r="51" spans="1:8" s="6" customFormat="1">
      <c r="A51" s="1"/>
      <c r="B51" s="7"/>
      <c r="C51" s="14"/>
      <c r="D51" s="14"/>
      <c r="E51" s="14"/>
      <c r="F51" s="14"/>
      <c r="G51" s="14"/>
      <c r="H51" s="63"/>
    </row>
    <row r="52" spans="1:8" s="6" customFormat="1">
      <c r="A52" s="1"/>
      <c r="B52" s="7"/>
      <c r="C52" s="14"/>
      <c r="D52" s="14"/>
      <c r="E52" s="14"/>
      <c r="F52" s="14"/>
      <c r="G52" s="14"/>
      <c r="H52" s="63"/>
    </row>
    <row r="53" spans="1:8" s="6" customFormat="1">
      <c r="A53" s="28"/>
      <c r="B53" s="5"/>
      <c r="C53" s="13"/>
      <c r="D53" s="13"/>
      <c r="E53" s="13"/>
      <c r="F53" s="13"/>
      <c r="G53" s="13"/>
      <c r="H53" s="62"/>
    </row>
    <row r="54" spans="1:8" s="6" customFormat="1">
      <c r="A54" s="28"/>
      <c r="B54" s="5"/>
      <c r="C54" s="13"/>
      <c r="D54" s="13"/>
      <c r="E54" s="13"/>
      <c r="F54" s="13"/>
      <c r="G54" s="13"/>
      <c r="H54" s="62"/>
    </row>
    <row r="55" spans="1:8" s="6" customFormat="1">
      <c r="A55" s="28"/>
      <c r="B55" s="5"/>
      <c r="C55" s="13"/>
      <c r="D55" s="13"/>
      <c r="E55" s="13"/>
      <c r="F55" s="13"/>
      <c r="G55" s="13"/>
      <c r="H55" s="62"/>
    </row>
    <row r="56" spans="1:8" s="6" customFormat="1">
      <c r="A56" s="28"/>
      <c r="B56" s="5"/>
      <c r="C56" s="13"/>
      <c r="D56" s="13"/>
      <c r="E56" s="13"/>
      <c r="F56" s="13"/>
      <c r="G56" s="13"/>
      <c r="H56" s="62"/>
    </row>
    <row r="57" spans="1:8" s="6" customFormat="1">
      <c r="A57" s="28"/>
      <c r="B57" s="5"/>
      <c r="C57" s="13"/>
      <c r="D57" s="13"/>
      <c r="E57" s="13"/>
      <c r="F57" s="13"/>
      <c r="G57" s="13"/>
      <c r="H57" s="62"/>
    </row>
    <row r="59" spans="1:8">
      <c r="C59" s="11"/>
      <c r="D59" s="11"/>
      <c r="E59" s="11"/>
      <c r="F59" s="11"/>
      <c r="G59" s="11"/>
      <c r="H59" s="10"/>
    </row>
    <row r="60" spans="1:8">
      <c r="C60" s="11"/>
      <c r="D60" s="11"/>
      <c r="E60" s="11"/>
      <c r="F60" s="11"/>
      <c r="G60" s="11"/>
      <c r="H60" s="10"/>
    </row>
    <row r="61" spans="1:8" s="45" customFormat="1">
      <c r="A61" s="3"/>
      <c r="B61" s="8"/>
      <c r="C61" s="10"/>
      <c r="D61" s="10"/>
      <c r="E61" s="10"/>
      <c r="F61" s="10"/>
      <c r="G61" s="10"/>
      <c r="H61" s="10"/>
    </row>
    <row r="62" spans="1:8">
      <c r="C62" s="11"/>
      <c r="D62" s="11"/>
      <c r="E62" s="11"/>
      <c r="F62" s="11"/>
      <c r="G62" s="11"/>
      <c r="H62" s="10"/>
    </row>
    <row r="63" spans="1:8">
      <c r="C63" s="11"/>
      <c r="D63" s="11"/>
      <c r="E63" s="11"/>
      <c r="F63" s="11"/>
      <c r="G63" s="11"/>
      <c r="H63" s="10"/>
    </row>
    <row r="66" spans="1:8" s="45" customFormat="1">
      <c r="A66" s="3"/>
      <c r="B66" s="8"/>
      <c r="C66" s="15"/>
      <c r="D66" s="15"/>
      <c r="E66" s="15"/>
      <c r="F66" s="15"/>
      <c r="G66" s="15"/>
      <c r="H66" s="15"/>
    </row>
    <row r="77" spans="1:8">
      <c r="A77" s="28"/>
      <c r="B77" s="5"/>
    </row>
    <row r="78" spans="1:8">
      <c r="A78" s="28"/>
      <c r="B78" s="5"/>
    </row>
    <row r="79" spans="1:8">
      <c r="A79" s="28"/>
      <c r="B79" s="5"/>
    </row>
    <row r="80" spans="1:8">
      <c r="A80" s="28"/>
      <c r="B80" s="5"/>
    </row>
    <row r="81" spans="1:2">
      <c r="A81" s="28"/>
      <c r="B81" s="5"/>
    </row>
    <row r="83" spans="1:2">
      <c r="A83" s="29"/>
      <c r="B83" s="22"/>
    </row>
    <row r="84" spans="1:2">
      <c r="A84" s="28"/>
      <c r="B84" s="5"/>
    </row>
    <row r="85" spans="1:2">
      <c r="A85" s="28"/>
      <c r="B85" s="5"/>
    </row>
    <row r="86" spans="1:2">
      <c r="A86" s="28"/>
      <c r="B86" s="5"/>
    </row>
    <row r="87" spans="1:2">
      <c r="A87" s="28"/>
      <c r="B87" s="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82"/>
  <sheetViews>
    <sheetView showGridLines="0" zoomScale="84" zoomScaleNormal="84" workbookViewId="0">
      <pane xSplit="2" ySplit="6" topLeftCell="C7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16384" width="8.88671875" style="42"/>
  </cols>
  <sheetData>
    <row r="1" spans="1:8">
      <c r="A1" s="30" t="s">
        <v>257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10"/>
    </row>
    <row r="3" spans="1:8">
      <c r="A3" s="30" t="s">
        <v>255</v>
      </c>
      <c r="D3" s="9"/>
      <c r="E3" s="9"/>
      <c r="F3" s="9"/>
      <c r="G3" s="9"/>
      <c r="H3" s="9">
        <f>SUM(C4:G4)</f>
        <v>18557551400</v>
      </c>
    </row>
    <row r="4" spans="1:8">
      <c r="A4" s="3"/>
      <c r="B4" s="8"/>
      <c r="C4" s="9">
        <f>C137</f>
        <v>3253500000</v>
      </c>
      <c r="D4" s="9">
        <f t="shared" ref="D4:H4" si="0">D137</f>
        <v>3935900000</v>
      </c>
      <c r="E4" s="9">
        <f t="shared" si="0"/>
        <v>3759840000</v>
      </c>
      <c r="F4" s="9">
        <f t="shared" ref="F4" si="1">F137</f>
        <v>3707894000</v>
      </c>
      <c r="G4" s="9">
        <f t="shared" si="0"/>
        <v>3900417400.0000005</v>
      </c>
      <c r="H4" s="9">
        <f t="shared" si="0"/>
        <v>18557551400</v>
      </c>
    </row>
    <row r="5" spans="1:8" s="43" customFormat="1">
      <c r="A5" s="117" t="s">
        <v>8</v>
      </c>
      <c r="B5" s="117" t="s">
        <v>3</v>
      </c>
      <c r="C5" s="118" t="s">
        <v>258</v>
      </c>
      <c r="D5" s="118"/>
      <c r="E5" s="118"/>
      <c r="F5" s="118"/>
      <c r="G5" s="118"/>
      <c r="H5" s="118"/>
    </row>
    <row r="6" spans="1:8" s="44" customFormat="1">
      <c r="A6" s="117"/>
      <c r="B6" s="117"/>
      <c r="C6" s="58" t="s">
        <v>259</v>
      </c>
      <c r="D6" s="58" t="s">
        <v>260</v>
      </c>
      <c r="E6" s="58" t="s">
        <v>261</v>
      </c>
      <c r="F6" s="58" t="s">
        <v>262</v>
      </c>
      <c r="G6" s="58" t="s">
        <v>263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8" ht="26.4">
      <c r="A8" s="36" t="str">
        <f>'Deskripsi Detil'!A8</f>
        <v>A.1.</v>
      </c>
      <c r="B8" s="37" t="str">
        <f>'Deskripsi Detil'!B8</f>
        <v>Pemantapan Status dan Fungsi Kawasan dan Pengamanan Kawasan</v>
      </c>
      <c r="C8" s="38"/>
      <c r="D8" s="38"/>
      <c r="E8" s="38"/>
      <c r="F8" s="38"/>
      <c r="G8" s="38"/>
      <c r="H8" s="64"/>
    </row>
    <row r="9" spans="1:8" s="45" customFormat="1">
      <c r="A9" s="24" t="str">
        <f>'Deskripsi Detil'!A9</f>
        <v>A.1.1</v>
      </c>
      <c r="B9" s="19" t="str">
        <f>'Deskripsi Detil'!B9</f>
        <v>Pemantapan status kawasan</v>
      </c>
      <c r="C9" s="18"/>
      <c r="D9" s="18"/>
      <c r="E9" s="18"/>
      <c r="F9" s="18"/>
      <c r="G9" s="18"/>
      <c r="H9" s="65"/>
    </row>
    <row r="10" spans="1:8">
      <c r="A10" s="25" t="str">
        <f>'Deskripsi Detil'!A10</f>
        <v>A.1.1.1</v>
      </c>
      <c r="B10" s="31" t="str">
        <f>'Deskripsi Detil'!B10</f>
        <v>Biaya audiensi, dialog dan pertemuan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65">
        <f>SUM(C10:G10)</f>
        <v>0</v>
      </c>
    </row>
    <row r="11" spans="1:8" ht="26.4">
      <c r="A11" s="25" t="str">
        <f>'Deskripsi Detil'!A11</f>
        <v>A.1.1.2</v>
      </c>
      <c r="B11" s="31" t="str">
        <f>'Deskripsi Detil'!B11</f>
        <v>Biaya pemetaan tata batas dan pemeriksaan lapangan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65">
        <f t="shared" ref="H11:H13" si="2">SUM(C11:G11)</f>
        <v>0</v>
      </c>
    </row>
    <row r="12" spans="1:8" ht="39.6">
      <c r="A12" s="25" t="str">
        <f>'Deskripsi Detil'!A12</f>
        <v>A.1.1.3</v>
      </c>
      <c r="B12" s="31" t="str">
        <f>'Deskripsi Detil'!B12</f>
        <v>Biaya penyiapan data, kajian, penyusunan naskah akademis dan rancangan peraturan daerah</v>
      </c>
      <c r="C12" s="18">
        <v>0</v>
      </c>
      <c r="D12" s="18">
        <v>0</v>
      </c>
      <c r="E12" s="18">
        <v>0</v>
      </c>
      <c r="F12" s="18">
        <v>0</v>
      </c>
      <c r="G12" s="18">
        <v>0</v>
      </c>
      <c r="H12" s="65">
        <f t="shared" si="2"/>
        <v>0</v>
      </c>
    </row>
    <row r="13" spans="1:8">
      <c r="A13" s="25" t="str">
        <f>'Deskripsi Detil'!A13</f>
        <v>A.1.1.4</v>
      </c>
      <c r="B13" s="31" t="str">
        <f>'Deskripsi Detil'!B13</f>
        <v>Biaya pemantapan kawasan lain-lain</v>
      </c>
      <c r="C13" s="18">
        <v>0</v>
      </c>
      <c r="D13" s="18">
        <v>0</v>
      </c>
      <c r="E13" s="18">
        <v>0</v>
      </c>
      <c r="F13" s="18">
        <v>0</v>
      </c>
      <c r="G13" s="18">
        <v>0</v>
      </c>
      <c r="H13" s="65">
        <f t="shared" si="2"/>
        <v>0</v>
      </c>
    </row>
    <row r="14" spans="1:8" s="45" customFormat="1">
      <c r="A14" s="24" t="str">
        <f>'Deskripsi Detil'!A14</f>
        <v>A.1.2</v>
      </c>
      <c r="B14" s="19" t="str">
        <f>'Deskripsi Detil'!B14</f>
        <v>Pengamanan dan pemantauan kawasan</v>
      </c>
      <c r="C14" s="18"/>
      <c r="D14" s="18"/>
      <c r="E14" s="18"/>
      <c r="F14" s="18"/>
      <c r="G14" s="18"/>
      <c r="H14" s="65"/>
    </row>
    <row r="15" spans="1:8">
      <c r="A15" s="25" t="str">
        <f>'Deskripsi Detil'!A15</f>
        <v>A.1.2.1</v>
      </c>
      <c r="B15" s="31" t="str">
        <f>'Deskripsi Detil'!B15</f>
        <v>Biaya gaji staf Unit Pelaksana</v>
      </c>
      <c r="C15" s="18">
        <v>100000000</v>
      </c>
      <c r="D15" s="18">
        <f>C15*1.1</f>
        <v>110000000.00000001</v>
      </c>
      <c r="E15" s="18">
        <f t="shared" ref="E15:G16" si="3">D15*1.1</f>
        <v>121000000.00000003</v>
      </c>
      <c r="F15" s="18">
        <f t="shared" si="3"/>
        <v>133100000.00000004</v>
      </c>
      <c r="G15" s="18">
        <f t="shared" si="3"/>
        <v>146410000.00000006</v>
      </c>
      <c r="H15" s="65">
        <f t="shared" ref="H15:H22" si="4">SUM(C15:G15)</f>
        <v>610510000.00000012</v>
      </c>
    </row>
    <row r="16" spans="1:8">
      <c r="A16" s="25" t="str">
        <f>'Deskripsi Detil'!A16</f>
        <v>A.1.2.2</v>
      </c>
      <c r="B16" s="31" t="str">
        <f>'Deskripsi Detil'!B16</f>
        <v>Biaya gaji dan tunjangan tim pengaman</v>
      </c>
      <c r="C16" s="18">
        <v>670000000</v>
      </c>
      <c r="D16" s="18">
        <f>C16*1.1</f>
        <v>737000000</v>
      </c>
      <c r="E16" s="18">
        <f t="shared" si="3"/>
        <v>810700000.00000012</v>
      </c>
      <c r="F16" s="18">
        <f t="shared" si="3"/>
        <v>891770000.00000024</v>
      </c>
      <c r="G16" s="18">
        <f t="shared" si="3"/>
        <v>980947000.00000036</v>
      </c>
      <c r="H16" s="65">
        <f t="shared" si="4"/>
        <v>4090417000.0000005</v>
      </c>
    </row>
    <row r="17" spans="1:8">
      <c r="A17" s="25" t="str">
        <f>'Deskripsi Detil'!A17</f>
        <v>A.1.2.3</v>
      </c>
      <c r="B17" s="31" t="str">
        <f>'Deskripsi Detil'!B17</f>
        <v>Biaya logistik</v>
      </c>
      <c r="C17" s="18">
        <v>120000000</v>
      </c>
      <c r="D17" s="18">
        <f t="shared" ref="D17:G17" si="5">C17*1.1</f>
        <v>132000000.00000001</v>
      </c>
      <c r="E17" s="18">
        <f t="shared" si="5"/>
        <v>145200000.00000003</v>
      </c>
      <c r="F17" s="18">
        <f t="shared" si="5"/>
        <v>159720000.00000006</v>
      </c>
      <c r="G17" s="18">
        <f t="shared" si="5"/>
        <v>175692000.00000009</v>
      </c>
      <c r="H17" s="65">
        <f t="shared" si="4"/>
        <v>732612000.00000012</v>
      </c>
    </row>
    <row r="18" spans="1:8" ht="26.4">
      <c r="A18" s="25" t="str">
        <f>'Deskripsi Detil'!A18</f>
        <v>A.1.2.4</v>
      </c>
      <c r="B18" s="31" t="str">
        <f>'Deskripsi Detil'!B18</f>
        <v xml:space="preserve">Biaya kendaraan, perawatan dan transportasi </v>
      </c>
      <c r="C18" s="18">
        <v>65000000</v>
      </c>
      <c r="D18" s="18">
        <f t="shared" ref="D18:G18" si="6">C18*1.1</f>
        <v>71500000</v>
      </c>
      <c r="E18" s="18">
        <f t="shared" si="6"/>
        <v>78650000</v>
      </c>
      <c r="F18" s="18">
        <f t="shared" si="6"/>
        <v>86515000</v>
      </c>
      <c r="G18" s="18">
        <f t="shared" si="6"/>
        <v>95166500.000000015</v>
      </c>
      <c r="H18" s="65">
        <f t="shared" si="4"/>
        <v>396831500</v>
      </c>
    </row>
    <row r="19" spans="1:8">
      <c r="A19" s="25" t="str">
        <f>'Deskripsi Detil'!A19</f>
        <v>A.1.2.5</v>
      </c>
      <c r="B19" s="31" t="str">
        <f>'Deskripsi Detil'!B19</f>
        <v>Biaya komunikasi</v>
      </c>
      <c r="C19" s="18">
        <v>15000000</v>
      </c>
      <c r="D19" s="18">
        <f t="shared" ref="D19:G19" si="7">C19*1.1</f>
        <v>16500000.000000002</v>
      </c>
      <c r="E19" s="18">
        <f t="shared" si="7"/>
        <v>18150000.000000004</v>
      </c>
      <c r="F19" s="18">
        <f t="shared" si="7"/>
        <v>19965000.000000007</v>
      </c>
      <c r="G19" s="18">
        <f t="shared" si="7"/>
        <v>21961500.000000011</v>
      </c>
      <c r="H19" s="65">
        <f t="shared" si="4"/>
        <v>91576500.000000015</v>
      </c>
    </row>
    <row r="20" spans="1:8">
      <c r="A20" s="25" t="str">
        <f>'Deskripsi Detil'!A20</f>
        <v>A.1.2.6</v>
      </c>
      <c r="B20" s="31" t="str">
        <f>'Deskripsi Detil'!B20</f>
        <v>Biaya perlengkapan</v>
      </c>
      <c r="C20" s="18">
        <v>50000000</v>
      </c>
      <c r="D20" s="18">
        <f t="shared" ref="D20:G20" si="8">C20*1.1</f>
        <v>55000000.000000007</v>
      </c>
      <c r="E20" s="18">
        <f t="shared" si="8"/>
        <v>60500000.000000015</v>
      </c>
      <c r="F20" s="18">
        <f t="shared" si="8"/>
        <v>66550000.000000022</v>
      </c>
      <c r="G20" s="18">
        <f t="shared" si="8"/>
        <v>73205000.00000003</v>
      </c>
      <c r="H20" s="65">
        <f t="shared" si="4"/>
        <v>305255000.00000006</v>
      </c>
    </row>
    <row r="21" spans="1:8">
      <c r="A21" s="25" t="str">
        <f>'Deskripsi Detil'!A21</f>
        <v>A.1.2.7</v>
      </c>
      <c r="B21" s="31" t="str">
        <f>'Deskripsi Detil'!B21</f>
        <v xml:space="preserve">Biaya operasional kantor lapangan </v>
      </c>
      <c r="C21" s="18">
        <v>15000000</v>
      </c>
      <c r="D21" s="18">
        <f t="shared" ref="D21:G21" si="9">C21*1.1</f>
        <v>16500000.000000002</v>
      </c>
      <c r="E21" s="18">
        <f t="shared" si="9"/>
        <v>18150000.000000004</v>
      </c>
      <c r="F21" s="18">
        <f t="shared" si="9"/>
        <v>19965000.000000007</v>
      </c>
      <c r="G21" s="18">
        <f t="shared" si="9"/>
        <v>21961500.000000011</v>
      </c>
      <c r="H21" s="65">
        <f t="shared" si="4"/>
        <v>91576500.000000015</v>
      </c>
    </row>
    <row r="22" spans="1:8" ht="26.4">
      <c r="A22" s="25" t="str">
        <f>'Deskripsi Detil'!A22</f>
        <v>A.1.2.9</v>
      </c>
      <c r="B22" s="31" t="str">
        <f>'Deskripsi Detil'!B22</f>
        <v>Biaya pengamanan dan pemantauan lain-lain</v>
      </c>
      <c r="C22" s="18">
        <v>30000000</v>
      </c>
      <c r="D22" s="18">
        <f t="shared" ref="D22:G22" si="10">C22*1.1</f>
        <v>33000000.000000004</v>
      </c>
      <c r="E22" s="18">
        <f t="shared" si="10"/>
        <v>36300000.000000007</v>
      </c>
      <c r="F22" s="18">
        <f t="shared" si="10"/>
        <v>39930000.000000015</v>
      </c>
      <c r="G22" s="18">
        <f t="shared" si="10"/>
        <v>43923000.000000022</v>
      </c>
      <c r="H22" s="65">
        <f t="shared" si="4"/>
        <v>183153000.00000003</v>
      </c>
    </row>
    <row r="23" spans="1:8" s="45" customFormat="1">
      <c r="A23" s="24" t="str">
        <f>'Deskripsi Detil'!A23</f>
        <v>A.1.3</v>
      </c>
      <c r="B23" s="19" t="str">
        <f>'Deskripsi Detil'!B23</f>
        <v>Sosialisasi dan kampanye</v>
      </c>
      <c r="C23" s="18"/>
      <c r="D23" s="18"/>
      <c r="E23" s="18"/>
      <c r="F23" s="18"/>
      <c r="G23" s="18"/>
      <c r="H23" s="65"/>
    </row>
    <row r="24" spans="1:8">
      <c r="A24" s="47" t="str">
        <f>'Deskripsi Detil'!A24</f>
        <v>A.1.3.1</v>
      </c>
      <c r="B24" s="48" t="str">
        <f>'Deskripsi Detil'!B24</f>
        <v>Biaya komunikasi dan pertemuan</v>
      </c>
      <c r="C24" s="18">
        <v>12500000</v>
      </c>
      <c r="D24" s="18">
        <f>C24</f>
        <v>12500000</v>
      </c>
      <c r="E24" s="18">
        <f t="shared" ref="E24:G24" si="11">D24</f>
        <v>12500000</v>
      </c>
      <c r="F24" s="18">
        <f t="shared" si="11"/>
        <v>12500000</v>
      </c>
      <c r="G24" s="18">
        <f t="shared" si="11"/>
        <v>12500000</v>
      </c>
      <c r="H24" s="65">
        <f t="shared" ref="H24:H27" si="12">SUM(C24:G24)</f>
        <v>62500000</v>
      </c>
    </row>
    <row r="25" spans="1:8" ht="26.4">
      <c r="A25" s="47" t="str">
        <f>'Deskripsi Detil'!A25</f>
        <v>A.1.3.2</v>
      </c>
      <c r="B25" s="48" t="str">
        <f>'Deskripsi Detil'!B25</f>
        <v>Biaya penyusunan paket sosialisasi dan kampanye</v>
      </c>
      <c r="C25" s="18">
        <v>12500000</v>
      </c>
      <c r="D25" s="18">
        <f t="shared" ref="D25:G25" si="13">C25</f>
        <v>12500000</v>
      </c>
      <c r="E25" s="18">
        <f t="shared" si="13"/>
        <v>12500000</v>
      </c>
      <c r="F25" s="18">
        <f t="shared" si="13"/>
        <v>12500000</v>
      </c>
      <c r="G25" s="18">
        <f t="shared" si="13"/>
        <v>12500000</v>
      </c>
      <c r="H25" s="65">
        <f t="shared" si="12"/>
        <v>62500000</v>
      </c>
    </row>
    <row r="26" spans="1:8">
      <c r="A26" s="47" t="str">
        <f>'Deskripsi Detil'!A26</f>
        <v>A.1.3.3</v>
      </c>
      <c r="B26" s="48" t="str">
        <f>'Deskripsi Detil'!B26</f>
        <v>Biaya kunjungan</v>
      </c>
      <c r="C26" s="18">
        <v>15000000</v>
      </c>
      <c r="D26" s="18">
        <f t="shared" ref="D26:G26" si="14">C26</f>
        <v>15000000</v>
      </c>
      <c r="E26" s="18">
        <f t="shared" si="14"/>
        <v>15000000</v>
      </c>
      <c r="F26" s="18">
        <f t="shared" si="14"/>
        <v>15000000</v>
      </c>
      <c r="G26" s="18">
        <f t="shared" si="14"/>
        <v>15000000</v>
      </c>
      <c r="H26" s="65">
        <f t="shared" si="12"/>
        <v>75000000</v>
      </c>
    </row>
    <row r="27" spans="1:8">
      <c r="A27" s="47" t="str">
        <f>'Deskripsi Detil'!A27</f>
        <v>A.1.3.4</v>
      </c>
      <c r="B27" s="48" t="str">
        <f>'Deskripsi Detil'!B27</f>
        <v>Biaya sosialisasi dan kmapanye lainnya</v>
      </c>
      <c r="C27" s="18">
        <v>5000000</v>
      </c>
      <c r="D27" s="18">
        <f t="shared" ref="D27:G27" si="15">C27</f>
        <v>5000000</v>
      </c>
      <c r="E27" s="18">
        <f t="shared" si="15"/>
        <v>5000000</v>
      </c>
      <c r="F27" s="18">
        <f t="shared" si="15"/>
        <v>5000000</v>
      </c>
      <c r="G27" s="18">
        <f t="shared" si="15"/>
        <v>5000000</v>
      </c>
      <c r="H27" s="65">
        <f t="shared" si="12"/>
        <v>25000000</v>
      </c>
    </row>
    <row r="28" spans="1:8" s="45" customFormat="1">
      <c r="A28" s="24" t="str">
        <f>'Deskripsi Detil'!A28</f>
        <v>A.1.4</v>
      </c>
      <c r="B28" s="19" t="str">
        <f>'Deskripsi Detil'!B28</f>
        <v>Pembangunan infrastruktur utama</v>
      </c>
      <c r="C28" s="18"/>
      <c r="D28" s="18"/>
      <c r="E28" s="18"/>
      <c r="F28" s="18"/>
      <c r="G28" s="18"/>
      <c r="H28" s="65"/>
    </row>
    <row r="29" spans="1:8">
      <c r="A29" s="25" t="str">
        <f>'Deskripsi Detil'!A29</f>
        <v>A.1.4.1</v>
      </c>
      <c r="B29" s="31" t="str">
        <f>'Deskripsi Detil'!B29</f>
        <v>Jalan</v>
      </c>
      <c r="C29" s="18">
        <v>60000000</v>
      </c>
      <c r="D29" s="18">
        <f t="shared" ref="D29:G29" si="16">C29</f>
        <v>60000000</v>
      </c>
      <c r="E29" s="18">
        <f t="shared" si="16"/>
        <v>60000000</v>
      </c>
      <c r="F29" s="18">
        <f t="shared" si="16"/>
        <v>60000000</v>
      </c>
      <c r="G29" s="18">
        <f t="shared" si="16"/>
        <v>60000000</v>
      </c>
      <c r="H29" s="65">
        <f t="shared" ref="H29:H35" si="17">SUM(C29:G29)</f>
        <v>300000000</v>
      </c>
    </row>
    <row r="30" spans="1:8">
      <c r="A30" s="25" t="str">
        <f>'Deskripsi Detil'!A30</f>
        <v>A.1.4.2</v>
      </c>
      <c r="B30" s="31" t="str">
        <f>'Deskripsi Detil'!B30</f>
        <v>Patung dan pos portal</v>
      </c>
      <c r="C30" s="18">
        <v>10000000</v>
      </c>
      <c r="D30" s="18">
        <f t="shared" ref="D30:G30" si="18">C30</f>
        <v>10000000</v>
      </c>
      <c r="E30" s="18">
        <f t="shared" si="18"/>
        <v>10000000</v>
      </c>
      <c r="F30" s="18">
        <f t="shared" si="18"/>
        <v>10000000</v>
      </c>
      <c r="G30" s="18">
        <f t="shared" si="18"/>
        <v>10000000</v>
      </c>
      <c r="H30" s="65">
        <f t="shared" si="17"/>
        <v>50000000</v>
      </c>
    </row>
    <row r="31" spans="1:8">
      <c r="A31" s="25" t="str">
        <f>'Deskripsi Detil'!A31</f>
        <v>A.1.4.3</v>
      </c>
      <c r="B31" s="31" t="str">
        <f>'Deskripsi Detil'!B31</f>
        <v>Pusat koordinasi lapangan</v>
      </c>
      <c r="C31" s="18">
        <v>12000000</v>
      </c>
      <c r="D31" s="18">
        <f t="shared" ref="D31:G31" si="19">C31</f>
        <v>12000000</v>
      </c>
      <c r="E31" s="18">
        <f t="shared" si="19"/>
        <v>12000000</v>
      </c>
      <c r="F31" s="18">
        <f t="shared" si="19"/>
        <v>12000000</v>
      </c>
      <c r="G31" s="18">
        <f t="shared" si="19"/>
        <v>12000000</v>
      </c>
      <c r="H31" s="65">
        <f t="shared" si="17"/>
        <v>60000000</v>
      </c>
    </row>
    <row r="32" spans="1:8">
      <c r="A32" s="25" t="str">
        <f>'Deskripsi Detil'!A32</f>
        <v>A.1.4.4</v>
      </c>
      <c r="B32" s="31" t="str">
        <f>'Deskripsi Detil'!B32</f>
        <v>Jungle kabin</v>
      </c>
      <c r="C32" s="18">
        <v>30000000</v>
      </c>
      <c r="D32" s="18">
        <f t="shared" ref="D32:G32" si="20">C32</f>
        <v>30000000</v>
      </c>
      <c r="E32" s="18">
        <f t="shared" si="20"/>
        <v>30000000</v>
      </c>
      <c r="F32" s="18">
        <f t="shared" si="20"/>
        <v>30000000</v>
      </c>
      <c r="G32" s="18">
        <f t="shared" si="20"/>
        <v>30000000</v>
      </c>
      <c r="H32" s="65">
        <f t="shared" si="17"/>
        <v>150000000</v>
      </c>
    </row>
    <row r="33" spans="1:8">
      <c r="A33" s="25" t="str">
        <f>'Deskripsi Detil'!A33</f>
        <v>A.1.4.5</v>
      </c>
      <c r="B33" s="31" t="str">
        <f>'Deskripsi Detil'!B33</f>
        <v>Papan penunjuk kawasan wisata</v>
      </c>
      <c r="C33" s="18">
        <v>15000000</v>
      </c>
      <c r="D33" s="18">
        <f t="shared" ref="D33:G33" si="21">C33</f>
        <v>15000000</v>
      </c>
      <c r="E33" s="18">
        <f t="shared" si="21"/>
        <v>15000000</v>
      </c>
      <c r="F33" s="18">
        <f t="shared" si="21"/>
        <v>15000000</v>
      </c>
      <c r="G33" s="18">
        <f t="shared" si="21"/>
        <v>15000000</v>
      </c>
      <c r="H33" s="65">
        <f t="shared" si="17"/>
        <v>75000000</v>
      </c>
    </row>
    <row r="34" spans="1:8">
      <c r="A34" s="25" t="str">
        <f>'Deskripsi Detil'!A34</f>
        <v>A.1.4.6</v>
      </c>
      <c r="B34" s="31" t="str">
        <f>'Deskripsi Detil'!B34</f>
        <v>Infrastruktur dasar lainnya</v>
      </c>
      <c r="C34" s="18">
        <v>100000000</v>
      </c>
      <c r="D34" s="18">
        <f t="shared" ref="D34:G34" si="22">C34</f>
        <v>100000000</v>
      </c>
      <c r="E34" s="18">
        <f t="shared" si="22"/>
        <v>100000000</v>
      </c>
      <c r="F34" s="18">
        <f t="shared" si="22"/>
        <v>100000000</v>
      </c>
      <c r="G34" s="18">
        <f t="shared" si="22"/>
        <v>100000000</v>
      </c>
      <c r="H34" s="65">
        <f t="shared" si="17"/>
        <v>500000000</v>
      </c>
    </row>
    <row r="35" spans="1:8">
      <c r="A35" s="47" t="str">
        <f>'Deskripsi Detil'!A35</f>
        <v>A.1.4.7</v>
      </c>
      <c r="B35" s="48" t="str">
        <f>'Deskripsi Detil'!B35</f>
        <v>Biaya perawatan infrastruktur utama</v>
      </c>
      <c r="C35" s="18">
        <v>50000000</v>
      </c>
      <c r="D35" s="18">
        <f t="shared" ref="D35:G35" si="23">C35</f>
        <v>50000000</v>
      </c>
      <c r="E35" s="18">
        <f t="shared" si="23"/>
        <v>50000000</v>
      </c>
      <c r="F35" s="18">
        <f t="shared" si="23"/>
        <v>50000000</v>
      </c>
      <c r="G35" s="18">
        <f t="shared" si="23"/>
        <v>50000000</v>
      </c>
      <c r="H35" s="65">
        <f t="shared" si="17"/>
        <v>250000000</v>
      </c>
    </row>
    <row r="36" spans="1:8">
      <c r="A36" s="50"/>
      <c r="B36" s="34" t="str">
        <f>'Deskripsi Detil'!B36</f>
        <v>Sub Total A.1.</v>
      </c>
      <c r="C36" s="46">
        <f>SUM(C9:C35)</f>
        <v>1387000000</v>
      </c>
      <c r="D36" s="46">
        <f t="shared" ref="D36:H36" si="24">SUM(D9:D35)</f>
        <v>1493500000</v>
      </c>
      <c r="E36" s="46">
        <f t="shared" si="24"/>
        <v>1610650000.0000002</v>
      </c>
      <c r="F36" s="46">
        <f t="shared" si="24"/>
        <v>1739515000.0000002</v>
      </c>
      <c r="G36" s="46">
        <f t="shared" si="24"/>
        <v>1881266500.0000005</v>
      </c>
      <c r="H36" s="46">
        <f t="shared" si="24"/>
        <v>8111931500.000001</v>
      </c>
    </row>
    <row r="37" spans="1:8" ht="26.4">
      <c r="A37" s="36" t="str">
        <f>'Deskripsi Detil'!A37</f>
        <v>A.2.</v>
      </c>
      <c r="B37" s="37" t="str">
        <f>'Deskripsi Detil'!B37</f>
        <v>Pelestarian Peran dan Fungsi Kawasan Hutan Lindung</v>
      </c>
      <c r="C37" s="38"/>
      <c r="D37" s="38"/>
      <c r="E37" s="38"/>
      <c r="F37" s="38"/>
      <c r="G37" s="38"/>
      <c r="H37" s="64"/>
    </row>
    <row r="38" spans="1:8" s="45" customFormat="1">
      <c r="A38" s="24" t="str">
        <f>'Deskripsi Detil'!A38</f>
        <v>A.2.1</v>
      </c>
      <c r="B38" s="19" t="str">
        <f>'Deskripsi Detil'!B38</f>
        <v xml:space="preserve">Pemetaan dan penataan fungsi kawasan </v>
      </c>
      <c r="C38" s="18"/>
      <c r="D38" s="18"/>
      <c r="E38" s="18"/>
      <c r="F38" s="18"/>
      <c r="G38" s="18"/>
      <c r="H38" s="65"/>
    </row>
    <row r="39" spans="1:8">
      <c r="A39" s="25" t="str">
        <f>'Deskripsi Detil'!A39</f>
        <v>A.2.1.1</v>
      </c>
      <c r="B39" s="31" t="str">
        <f>'Deskripsi Detil'!B39</f>
        <v>Biaya persiapan</v>
      </c>
      <c r="C39" s="18">
        <v>25000000</v>
      </c>
      <c r="D39" s="18">
        <v>0</v>
      </c>
      <c r="E39" s="18">
        <v>0</v>
      </c>
      <c r="F39" s="18">
        <v>0</v>
      </c>
      <c r="G39" s="18">
        <v>0</v>
      </c>
      <c r="H39" s="65">
        <f t="shared" ref="H39:H40" si="25">SUM(C39:G39)</f>
        <v>25000000</v>
      </c>
    </row>
    <row r="40" spans="1:8">
      <c r="A40" s="25" t="str">
        <f>'Deskripsi Detil'!A40</f>
        <v>A.2.1.2</v>
      </c>
      <c r="B40" s="31" t="str">
        <f>'Deskripsi Detil'!B40</f>
        <v>Biaya pemetaan fungsi kawasan</v>
      </c>
      <c r="C40" s="18">
        <v>35000000</v>
      </c>
      <c r="D40" s="18">
        <v>0</v>
      </c>
      <c r="E40" s="18">
        <v>0</v>
      </c>
      <c r="F40" s="18">
        <v>0</v>
      </c>
      <c r="G40" s="18">
        <v>0</v>
      </c>
      <c r="H40" s="65">
        <f t="shared" si="25"/>
        <v>35000000</v>
      </c>
    </row>
    <row r="41" spans="1:8" s="45" customFormat="1" ht="26.4">
      <c r="A41" s="24" t="str">
        <f>'Deskripsi Detil'!A41</f>
        <v>A.2.2</v>
      </c>
      <c r="B41" s="19" t="str">
        <f>'Deskripsi Detil'!B41</f>
        <v xml:space="preserve">Identifikasi potensi dan penetapan kawasan/zonasi pemanfaatan </v>
      </c>
      <c r="C41" s="18"/>
      <c r="D41" s="18"/>
      <c r="E41" s="18"/>
      <c r="F41" s="18"/>
      <c r="G41" s="18"/>
      <c r="H41" s="65"/>
    </row>
    <row r="42" spans="1:8">
      <c r="A42" s="25" t="str">
        <f>'Deskripsi Detil'!A42</f>
        <v>A.2.2.1</v>
      </c>
      <c r="B42" s="31" t="str">
        <f>'Deskripsi Detil'!B42</f>
        <v>Biaya kajian potensi dan studi kelayakan</v>
      </c>
      <c r="C42" s="18">
        <v>25000000</v>
      </c>
      <c r="D42" s="18">
        <v>35000000</v>
      </c>
      <c r="E42" s="18">
        <v>0</v>
      </c>
      <c r="F42" s="18">
        <v>0</v>
      </c>
      <c r="G42" s="18">
        <v>0</v>
      </c>
      <c r="H42" s="65">
        <f t="shared" ref="H42:H44" si="26">SUM(C42:G42)</f>
        <v>60000000</v>
      </c>
    </row>
    <row r="43" spans="1:8" ht="26.4">
      <c r="A43" s="25" t="str">
        <f>'Deskripsi Detil'!A43</f>
        <v>A.2.2.2</v>
      </c>
      <c r="B43" s="31" t="str">
        <f>'Deskripsi Detil'!B43</f>
        <v>Biaya pengembangan konsep tata kelola per fungsi kawasan</v>
      </c>
      <c r="C43" s="18">
        <v>0</v>
      </c>
      <c r="D43" s="18">
        <v>15000000</v>
      </c>
      <c r="E43" s="18">
        <v>0</v>
      </c>
      <c r="F43" s="18">
        <v>0</v>
      </c>
      <c r="G43" s="18">
        <v>0</v>
      </c>
      <c r="H43" s="65">
        <f t="shared" si="26"/>
        <v>15000000</v>
      </c>
    </row>
    <row r="44" spans="1:8" ht="26.4">
      <c r="A44" s="25" t="str">
        <f>'Deskripsi Detil'!A44</f>
        <v>A.2.2.3</v>
      </c>
      <c r="B44" s="31" t="str">
        <f>'Deskripsi Detil'!B44</f>
        <v>Biaya pertemuan dan biaya penetapan zonasi lainnya</v>
      </c>
      <c r="C44" s="18">
        <v>5000000</v>
      </c>
      <c r="D44" s="18">
        <v>15000000</v>
      </c>
      <c r="E44" s="18">
        <v>0</v>
      </c>
      <c r="F44" s="18">
        <v>0</v>
      </c>
      <c r="G44" s="18">
        <v>0</v>
      </c>
      <c r="H44" s="65">
        <f t="shared" si="26"/>
        <v>20000000</v>
      </c>
    </row>
    <row r="45" spans="1:8" s="45" customFormat="1" ht="26.4">
      <c r="A45" s="24" t="str">
        <f>'Deskripsi Detil'!A45</f>
        <v>A.2.3</v>
      </c>
      <c r="B45" s="19" t="str">
        <f>'Deskripsi Detil'!B45</f>
        <v>Survey, monitoring, penelitian dan pendidikan</v>
      </c>
      <c r="C45" s="18"/>
      <c r="D45" s="18"/>
      <c r="E45" s="18"/>
      <c r="F45" s="18"/>
      <c r="G45" s="18"/>
      <c r="H45" s="65"/>
    </row>
    <row r="46" spans="1:8" ht="26.4">
      <c r="A46" s="25" t="str">
        <f>'Deskripsi Detil'!A46</f>
        <v>A.2.3.1</v>
      </c>
      <c r="B46" s="31" t="str">
        <f>'Deskripsi Detil'!B46</f>
        <v>Biaya pengembangan aturan, prosedur dan protokol</v>
      </c>
      <c r="C46" s="18">
        <v>25000000</v>
      </c>
      <c r="D46" s="18">
        <v>0</v>
      </c>
      <c r="E46" s="18">
        <v>0</v>
      </c>
      <c r="F46" s="18">
        <v>0</v>
      </c>
      <c r="G46" s="18">
        <v>0</v>
      </c>
      <c r="H46" s="65">
        <f t="shared" ref="H46:H49" si="27">SUM(C46:G46)</f>
        <v>25000000</v>
      </c>
    </row>
    <row r="47" spans="1:8" ht="39.6">
      <c r="A47" s="25" t="str">
        <f>'Deskripsi Detil'!A47</f>
        <v>A.2.3.2</v>
      </c>
      <c r="B47" s="31" t="str">
        <f>'Deskripsi Detil'!B47</f>
        <v>Biaya survey dan monitoring keanekaragaman hayati dan fungsi lingkungan kawasan reguler</v>
      </c>
      <c r="C47" s="18">
        <v>65000000</v>
      </c>
      <c r="D47" s="18">
        <v>65000000</v>
      </c>
      <c r="E47" s="18">
        <v>65000000</v>
      </c>
      <c r="F47" s="18">
        <v>65000000</v>
      </c>
      <c r="G47" s="18">
        <v>65000000</v>
      </c>
      <c r="H47" s="65">
        <f t="shared" si="27"/>
        <v>325000000</v>
      </c>
    </row>
    <row r="48" spans="1:8">
      <c r="A48" s="25" t="str">
        <f>'Deskripsi Detil'!A48</f>
        <v>A.2.3.3</v>
      </c>
      <c r="B48" s="31" t="str">
        <f>'Deskripsi Detil'!B48</f>
        <v>Biaya pengelolaan data dan informasi</v>
      </c>
      <c r="C48" s="18">
        <v>30000000</v>
      </c>
      <c r="D48" s="18">
        <v>30000000</v>
      </c>
      <c r="E48" s="18">
        <v>30000000</v>
      </c>
      <c r="F48" s="18">
        <v>30000000</v>
      </c>
      <c r="G48" s="18">
        <v>30000000</v>
      </c>
      <c r="H48" s="65">
        <f t="shared" si="27"/>
        <v>150000000</v>
      </c>
    </row>
    <row r="49" spans="1:8" ht="26.4">
      <c r="A49" s="25" t="str">
        <f>'Deskripsi Detil'!A49</f>
        <v>A.2.3.4</v>
      </c>
      <c r="B49" s="31" t="str">
        <f>'Deskripsi Detil'!B49</f>
        <v>Biaya kerjasama penelitian dan pendidikan</v>
      </c>
      <c r="C49" s="18">
        <v>100000000</v>
      </c>
      <c r="D49" s="18">
        <f>C49*1.2</f>
        <v>120000000</v>
      </c>
      <c r="E49" s="18">
        <f t="shared" ref="E49:G49" si="28">D49*1.2</f>
        <v>144000000</v>
      </c>
      <c r="F49" s="18">
        <f t="shared" si="28"/>
        <v>172800000</v>
      </c>
      <c r="G49" s="18">
        <f t="shared" si="28"/>
        <v>207360000</v>
      </c>
      <c r="H49" s="65">
        <f t="shared" si="27"/>
        <v>744160000</v>
      </c>
    </row>
    <row r="50" spans="1:8">
      <c r="A50" s="24" t="str">
        <f>'Deskripsi Detil'!A50</f>
        <v>A.2.4</v>
      </c>
      <c r="B50" s="19" t="str">
        <f>'Deskripsi Detil'!B50</f>
        <v>Rehabilitasi dan restorasi kawasan</v>
      </c>
      <c r="C50" s="35"/>
      <c r="D50" s="35"/>
      <c r="E50" s="35"/>
      <c r="F50" s="35"/>
      <c r="G50" s="35"/>
      <c r="H50" s="61"/>
    </row>
    <row r="51" spans="1:8">
      <c r="A51" s="25" t="str">
        <f>'Deskripsi Detil'!A51</f>
        <v>A.2.4.1</v>
      </c>
      <c r="B51" s="31" t="str">
        <f>'Deskripsi Detil'!B51</f>
        <v>Biaya pengembangan bank benih</v>
      </c>
      <c r="C51" s="18">
        <v>32000000</v>
      </c>
      <c r="D51" s="18">
        <v>32000000</v>
      </c>
      <c r="E51" s="18">
        <v>32000000</v>
      </c>
      <c r="F51" s="18">
        <v>32000000</v>
      </c>
      <c r="G51" s="18">
        <v>32000000</v>
      </c>
      <c r="H51" s="65">
        <f t="shared" ref="H51:H54" si="29">SUM(C51:G51)</f>
        <v>160000000</v>
      </c>
    </row>
    <row r="52" spans="1:8" ht="26.4">
      <c r="A52" s="25" t="str">
        <f>'Deskripsi Detil'!A52</f>
        <v>A.2.4.2</v>
      </c>
      <c r="B52" s="31" t="str">
        <f>'Deskripsi Detil'!B52</f>
        <v>Biaya penanaman, pengayaan dan pemeliharaan</v>
      </c>
      <c r="C52" s="18">
        <v>50000000</v>
      </c>
      <c r="D52" s="18">
        <v>50000000</v>
      </c>
      <c r="E52" s="18">
        <v>50000000</v>
      </c>
      <c r="F52" s="18">
        <v>50000000</v>
      </c>
      <c r="G52" s="18">
        <v>50000000</v>
      </c>
      <c r="H52" s="65">
        <f t="shared" si="29"/>
        <v>250000000</v>
      </c>
    </row>
    <row r="53" spans="1:8" ht="26.4">
      <c r="A53" s="25" t="str">
        <f>'Deskripsi Detil'!A53</f>
        <v>A.2.4.3</v>
      </c>
      <c r="B53" s="31" t="str">
        <f>'Deskripsi Detil'!B53</f>
        <v>Biaya pengembangan agroforestry dan pengelolaan hutan berbasis masyarakat</v>
      </c>
      <c r="C53" s="18">
        <v>75000000</v>
      </c>
      <c r="D53" s="18">
        <v>75000000</v>
      </c>
      <c r="E53" s="18">
        <v>75000000</v>
      </c>
      <c r="F53" s="18">
        <v>75000000</v>
      </c>
      <c r="G53" s="18">
        <v>75000000</v>
      </c>
      <c r="H53" s="65">
        <f t="shared" si="29"/>
        <v>375000000</v>
      </c>
    </row>
    <row r="54" spans="1:8">
      <c r="A54" s="25" t="str">
        <f>'Deskripsi Detil'!A54</f>
        <v>A.2.4.4</v>
      </c>
      <c r="B54" s="31" t="str">
        <f>'Deskripsi Detil'!B54</f>
        <v>Biaya rehabilitasi dan restorasi lainnya</v>
      </c>
      <c r="C54" s="18">
        <v>25000000</v>
      </c>
      <c r="D54" s="18">
        <v>25000000</v>
      </c>
      <c r="E54" s="18">
        <v>25000000</v>
      </c>
      <c r="F54" s="18">
        <v>25000000</v>
      </c>
      <c r="G54" s="18">
        <v>25000000</v>
      </c>
      <c r="H54" s="65">
        <f t="shared" si="29"/>
        <v>125000000</v>
      </c>
    </row>
    <row r="55" spans="1:8" s="45" customFormat="1">
      <c r="A55" s="24" t="str">
        <f>'Deskripsi Detil'!A55</f>
        <v>A.2.5</v>
      </c>
      <c r="B55" s="19" t="str">
        <f>'Deskripsi Detil'!B55</f>
        <v>Pembangunan infrastruktur pendukung</v>
      </c>
      <c r="C55" s="18"/>
      <c r="D55" s="18"/>
      <c r="E55" s="18"/>
      <c r="F55" s="18"/>
      <c r="G55" s="18"/>
      <c r="H55" s="65"/>
    </row>
    <row r="56" spans="1:8">
      <c r="A56" s="25" t="str">
        <f>'Deskripsi Detil'!A56</f>
        <v>A.2.5.1</v>
      </c>
      <c r="B56" s="31" t="str">
        <f>'Deskripsi Detil'!B56</f>
        <v>Jalan track dan jembatan gantung</v>
      </c>
      <c r="C56" s="18">
        <v>20000000</v>
      </c>
      <c r="D56" s="18">
        <v>20000000</v>
      </c>
      <c r="E56" s="18">
        <v>20000000</v>
      </c>
      <c r="F56" s="18">
        <v>20000000</v>
      </c>
      <c r="G56" s="18">
        <v>20000000</v>
      </c>
      <c r="H56" s="65">
        <f t="shared" ref="H56:H59" si="30">SUM(C56:G56)</f>
        <v>100000000</v>
      </c>
    </row>
    <row r="57" spans="1:8">
      <c r="A57" s="25" t="str">
        <f>'Deskripsi Detil'!A57</f>
        <v>A.2.5.2</v>
      </c>
      <c r="B57" s="31" t="str">
        <f>'Deskripsi Detil'!B57</f>
        <v>Menara pandang/pantau</v>
      </c>
      <c r="C57" s="18">
        <v>15000000</v>
      </c>
      <c r="D57" s="18">
        <v>15000000</v>
      </c>
      <c r="E57" s="18">
        <v>15000000</v>
      </c>
      <c r="F57" s="18">
        <v>15000000</v>
      </c>
      <c r="G57" s="18">
        <v>15000000</v>
      </c>
      <c r="H57" s="65">
        <f t="shared" si="30"/>
        <v>75000000</v>
      </c>
    </row>
    <row r="58" spans="1:8">
      <c r="A58" s="25" t="str">
        <f>'Deskripsi Detil'!A58</f>
        <v>A.2.5.3</v>
      </c>
      <c r="B58" s="31" t="str">
        <f>'Deskripsi Detil'!B58</f>
        <v>Stasiun riset</v>
      </c>
      <c r="C58" s="18">
        <v>25000000</v>
      </c>
      <c r="D58" s="18">
        <f>C58*1.2</f>
        <v>30000000</v>
      </c>
      <c r="E58" s="18">
        <f t="shared" ref="E58:G60" si="31">D58*1.2</f>
        <v>36000000</v>
      </c>
      <c r="F58" s="18">
        <f t="shared" si="31"/>
        <v>43200000</v>
      </c>
      <c r="G58" s="18">
        <f t="shared" si="31"/>
        <v>51840000</v>
      </c>
      <c r="H58" s="65">
        <f t="shared" si="30"/>
        <v>186040000</v>
      </c>
    </row>
    <row r="59" spans="1:8" ht="26.4">
      <c r="A59" s="25" t="str">
        <f>'Deskripsi Detil'!A59</f>
        <v>A.2.5.4</v>
      </c>
      <c r="B59" s="31" t="str">
        <f>'Deskripsi Detil'!B59</f>
        <v>Infrastruktur dan fasilitas pendukung lainnya</v>
      </c>
      <c r="C59" s="18">
        <v>50000000</v>
      </c>
      <c r="D59" s="18">
        <f>C59*1.2</f>
        <v>60000000</v>
      </c>
      <c r="E59" s="18">
        <f t="shared" si="31"/>
        <v>72000000</v>
      </c>
      <c r="F59" s="18">
        <f t="shared" si="31"/>
        <v>86400000</v>
      </c>
      <c r="G59" s="18">
        <f t="shared" si="31"/>
        <v>103680000</v>
      </c>
      <c r="H59" s="65">
        <f t="shared" si="30"/>
        <v>372080000</v>
      </c>
    </row>
    <row r="60" spans="1:8">
      <c r="A60" s="25" t="str">
        <f>'Deskripsi Detil'!A60</f>
        <v>A.2.5.5</v>
      </c>
      <c r="B60" s="31" t="str">
        <f>'Deskripsi Detil'!B60</f>
        <v>Biaya perawatan infrastruktur pendukung</v>
      </c>
      <c r="C60" s="18">
        <v>25000000</v>
      </c>
      <c r="D60" s="18">
        <f>C60*1.2</f>
        <v>30000000</v>
      </c>
      <c r="E60" s="18">
        <f t="shared" si="31"/>
        <v>36000000</v>
      </c>
      <c r="F60" s="18">
        <f t="shared" si="31"/>
        <v>43200000</v>
      </c>
      <c r="G60" s="18">
        <f t="shared" si="31"/>
        <v>51840000</v>
      </c>
      <c r="H60" s="65">
        <f t="shared" ref="H60" si="32">SUM(C60:G60)</f>
        <v>186040000</v>
      </c>
    </row>
    <row r="61" spans="1:8">
      <c r="A61" s="50"/>
      <c r="B61" s="34" t="str">
        <f>'Deskripsi Detil'!B61</f>
        <v>Sub Total A.2.</v>
      </c>
      <c r="C61" s="46">
        <f>SUM(C38:C60)</f>
        <v>627000000</v>
      </c>
      <c r="D61" s="46">
        <f t="shared" ref="D61:H61" si="33">SUM(D38:D60)</f>
        <v>617000000</v>
      </c>
      <c r="E61" s="46">
        <f t="shared" si="33"/>
        <v>600000000</v>
      </c>
      <c r="F61" s="46">
        <f t="shared" si="33"/>
        <v>657600000</v>
      </c>
      <c r="G61" s="46">
        <f t="shared" si="33"/>
        <v>726720000</v>
      </c>
      <c r="H61" s="46">
        <f t="shared" si="33"/>
        <v>3228320000</v>
      </c>
    </row>
    <row r="62" spans="1:8" ht="26.4">
      <c r="A62" s="36" t="str">
        <f>'Deskripsi Detil'!A62</f>
        <v>A.3.</v>
      </c>
      <c r="B62" s="37" t="str">
        <f>'Deskripsi Detil'!B62</f>
        <v xml:space="preserve">Pemberdayaan dan Penguatan Kelembagaan Masyarakat Adat </v>
      </c>
      <c r="C62" s="38"/>
      <c r="D62" s="38"/>
      <c r="E62" s="38"/>
      <c r="F62" s="38"/>
      <c r="G62" s="38"/>
      <c r="H62" s="64"/>
    </row>
    <row r="63" spans="1:8" s="45" customFormat="1">
      <c r="A63" s="24" t="str">
        <f>'Deskripsi Detil'!A63</f>
        <v>A.3.1</v>
      </c>
      <c r="B63" s="19" t="str">
        <f>'Deskripsi Detil'!B63</f>
        <v>Penguatan lembaga adat</v>
      </c>
      <c r="C63" s="18"/>
      <c r="D63" s="18"/>
      <c r="E63" s="18"/>
      <c r="F63" s="18"/>
      <c r="G63" s="18"/>
      <c r="H63" s="65"/>
    </row>
    <row r="64" spans="1:8">
      <c r="A64" s="25" t="str">
        <f>'Deskripsi Detil'!A64</f>
        <v>A.3.1.1</v>
      </c>
      <c r="B64" s="31" t="str">
        <f>'Deskripsi Detil'!B64</f>
        <v>Biaya kesekretariatan lembaga</v>
      </c>
      <c r="C64" s="18">
        <v>48000000</v>
      </c>
      <c r="D64" s="18">
        <f>C64*1.1</f>
        <v>52800000.000000007</v>
      </c>
      <c r="E64" s="18">
        <f t="shared" ref="E64:G64" si="34">D64*1.1</f>
        <v>58080000.000000015</v>
      </c>
      <c r="F64" s="18">
        <f t="shared" si="34"/>
        <v>63888000.000000022</v>
      </c>
      <c r="G64" s="18">
        <f t="shared" si="34"/>
        <v>70276800.00000003</v>
      </c>
      <c r="H64" s="65">
        <f t="shared" ref="H64:H67" si="35">SUM(C64:G64)</f>
        <v>293044800.00000006</v>
      </c>
    </row>
    <row r="65" spans="1:8" ht="26.4">
      <c r="A65" s="25" t="str">
        <f>'Deskripsi Detil'!A65</f>
        <v>A.3.1.2</v>
      </c>
      <c r="B65" s="31" t="str">
        <f>'Deskripsi Detil'!B65</f>
        <v>Biaya pengembangan sistem tata kelola dan peningkatan kapasitas SDM</v>
      </c>
      <c r="C65" s="18">
        <v>15000000</v>
      </c>
      <c r="D65" s="18">
        <v>25000000</v>
      </c>
      <c r="E65" s="18">
        <v>0</v>
      </c>
      <c r="F65" s="18">
        <v>0</v>
      </c>
      <c r="G65" s="18">
        <v>0</v>
      </c>
      <c r="H65" s="65">
        <f t="shared" si="35"/>
        <v>40000000</v>
      </c>
    </row>
    <row r="66" spans="1:8">
      <c r="A66" s="25" t="str">
        <f>'Deskripsi Detil'!A66</f>
        <v>A.3.1.3</v>
      </c>
      <c r="B66" s="31" t="str">
        <f>'Deskripsi Detil'!B66</f>
        <v>Biaya pertemuan dan kongres adat</v>
      </c>
      <c r="C66" s="18">
        <v>35000000</v>
      </c>
      <c r="D66" s="18">
        <v>20000000</v>
      </c>
      <c r="E66" s="18">
        <v>35000000</v>
      </c>
      <c r="F66" s="18">
        <v>20000000</v>
      </c>
      <c r="G66" s="18">
        <v>35000000</v>
      </c>
      <c r="H66" s="65">
        <f t="shared" si="35"/>
        <v>145000000</v>
      </c>
    </row>
    <row r="67" spans="1:8" ht="26.4">
      <c r="A67" s="25" t="str">
        <f>'Deskripsi Detil'!A67</f>
        <v>A.3.1.4</v>
      </c>
      <c r="B67" s="31" t="str">
        <f>'Deskripsi Detil'!B67</f>
        <v>Biaya kerjasama dan kemitraan lembaga adat</v>
      </c>
      <c r="C67" s="18">
        <v>15000000</v>
      </c>
      <c r="D67" s="18">
        <v>15000000</v>
      </c>
      <c r="E67" s="18">
        <v>15000000</v>
      </c>
      <c r="F67" s="18">
        <v>15000000</v>
      </c>
      <c r="G67" s="18">
        <v>15000000</v>
      </c>
      <c r="H67" s="65">
        <f t="shared" si="35"/>
        <v>75000000</v>
      </c>
    </row>
    <row r="68" spans="1:8" s="45" customFormat="1" ht="26.4">
      <c r="A68" s="24" t="str">
        <f>'Deskripsi Detil'!A68</f>
        <v>A.3.2</v>
      </c>
      <c r="B68" s="19" t="str">
        <f>'Deskripsi Detil'!B68</f>
        <v>Peningkatan kapasitas sumber daya manusia masyarakat adat</v>
      </c>
      <c r="C68" s="18"/>
      <c r="D68" s="18"/>
      <c r="E68" s="18"/>
      <c r="F68" s="18"/>
      <c r="G68" s="18"/>
      <c r="H68" s="65"/>
    </row>
    <row r="69" spans="1:8">
      <c r="A69" s="25" t="str">
        <f>'Deskripsi Detil'!A69</f>
        <v>A.3.2.1</v>
      </c>
      <c r="B69" s="31" t="str">
        <f>'Deskripsi Detil'!B69</f>
        <v>Biaya pelatihan dan magang</v>
      </c>
      <c r="C69" s="18">
        <v>65000000</v>
      </c>
      <c r="D69" s="18">
        <f>C69*1.2</f>
        <v>78000000</v>
      </c>
      <c r="E69" s="18">
        <f t="shared" ref="E69:G69" si="36">D69*1.2</f>
        <v>93600000</v>
      </c>
      <c r="F69" s="18">
        <f t="shared" si="36"/>
        <v>112320000</v>
      </c>
      <c r="G69" s="18">
        <f t="shared" si="36"/>
        <v>134784000</v>
      </c>
      <c r="H69" s="65">
        <f t="shared" ref="H69:H72" si="37">SUM(C69:G69)</f>
        <v>483704000</v>
      </c>
    </row>
    <row r="70" spans="1:8">
      <c r="A70" s="25" t="str">
        <f>'Deskripsi Detil'!A70</f>
        <v>A.3.2.2</v>
      </c>
      <c r="B70" s="31" t="str">
        <f>'Deskripsi Detil'!B70</f>
        <v>Dukungan pendidikan formal (beasiswa)</v>
      </c>
      <c r="C70" s="18">
        <v>45000000</v>
      </c>
      <c r="D70" s="18">
        <f t="shared" ref="D70:G70" si="38">C70*1.2</f>
        <v>54000000</v>
      </c>
      <c r="E70" s="18">
        <f t="shared" si="38"/>
        <v>64800000</v>
      </c>
      <c r="F70" s="18">
        <f t="shared" si="38"/>
        <v>77760000</v>
      </c>
      <c r="G70" s="18">
        <f t="shared" si="38"/>
        <v>93312000</v>
      </c>
      <c r="H70" s="65">
        <f t="shared" si="37"/>
        <v>334872000</v>
      </c>
    </row>
    <row r="71" spans="1:8">
      <c r="A71" s="25" t="str">
        <f>'Deskripsi Detil'!A71</f>
        <v>A.3.2.3</v>
      </c>
      <c r="B71" s="31" t="str">
        <f>'Deskripsi Detil'!B71</f>
        <v>Dukungan pendidikan non formal</v>
      </c>
      <c r="C71" s="18">
        <v>45000000</v>
      </c>
      <c r="D71" s="18">
        <f t="shared" ref="D71:G71" si="39">C71*1.2</f>
        <v>54000000</v>
      </c>
      <c r="E71" s="18">
        <f t="shared" si="39"/>
        <v>64800000</v>
      </c>
      <c r="F71" s="18">
        <f t="shared" si="39"/>
        <v>77760000</v>
      </c>
      <c r="G71" s="18">
        <f t="shared" si="39"/>
        <v>93312000</v>
      </c>
      <c r="H71" s="65">
        <f t="shared" si="37"/>
        <v>334872000</v>
      </c>
    </row>
    <row r="72" spans="1:8" ht="26.4">
      <c r="A72" s="25" t="str">
        <f>'Deskripsi Detil'!A72</f>
        <v>A.3.2.4</v>
      </c>
      <c r="B72" s="31" t="str">
        <f>'Deskripsi Detil'!B72</f>
        <v>Pengembangan dana pendidikan masyarakat adat yang berkelanjutan</v>
      </c>
      <c r="C72" s="18">
        <v>20000000</v>
      </c>
      <c r="D72" s="18">
        <v>60000000</v>
      </c>
      <c r="E72" s="18">
        <v>0</v>
      </c>
      <c r="F72" s="18">
        <v>0</v>
      </c>
      <c r="G72" s="18">
        <v>0</v>
      </c>
      <c r="H72" s="65">
        <f t="shared" si="37"/>
        <v>80000000</v>
      </c>
    </row>
    <row r="73" spans="1:8" s="45" customFormat="1">
      <c r="A73" s="24" t="str">
        <f>'Deskripsi Detil'!A73</f>
        <v>A.3.3</v>
      </c>
      <c r="B73" s="19" t="str">
        <f>'Deskripsi Detil'!B73</f>
        <v>Peningkatan ekonomi masyarakat adat</v>
      </c>
      <c r="C73" s="18"/>
      <c r="D73" s="18"/>
      <c r="E73" s="18"/>
      <c r="F73" s="18"/>
      <c r="G73" s="18"/>
      <c r="H73" s="65"/>
    </row>
    <row r="74" spans="1:8" ht="26.4">
      <c r="A74" s="25" t="str">
        <f>'Deskripsi Detil'!A74</f>
        <v>A.3.3.1</v>
      </c>
      <c r="B74" s="31" t="str">
        <f>'Deskripsi Detil'!B74</f>
        <v>Biaya pengembangan kelembagaan unit usaha masyarakat</v>
      </c>
      <c r="C74" s="18">
        <v>50000000</v>
      </c>
      <c r="D74" s="18">
        <v>50000000</v>
      </c>
      <c r="E74" s="18">
        <v>0</v>
      </c>
      <c r="F74" s="18">
        <v>0</v>
      </c>
      <c r="G74" s="18">
        <v>0</v>
      </c>
      <c r="H74" s="65">
        <f t="shared" ref="H74:H77" si="40">SUM(C74:G74)</f>
        <v>100000000</v>
      </c>
    </row>
    <row r="75" spans="1:8" ht="26.4">
      <c r="A75" s="25" t="str">
        <f>'Deskripsi Detil'!A75</f>
        <v>A.3.3.2</v>
      </c>
      <c r="B75" s="31" t="str">
        <f>'Deskripsi Detil'!B75</f>
        <v>Dukungan teknis bagi unit usaha masyarakat</v>
      </c>
      <c r="C75" s="18">
        <v>25000000</v>
      </c>
      <c r="D75" s="18">
        <v>35000000</v>
      </c>
      <c r="E75" s="18">
        <v>35000000</v>
      </c>
      <c r="F75" s="18">
        <v>35000000</v>
      </c>
      <c r="G75" s="18">
        <v>35000000</v>
      </c>
      <c r="H75" s="65">
        <f t="shared" si="40"/>
        <v>165000000</v>
      </c>
    </row>
    <row r="76" spans="1:8" ht="26.4">
      <c r="A76" s="25" t="str">
        <f>'Deskripsi Detil'!A76</f>
        <v>A.3.3.3</v>
      </c>
      <c r="B76" s="31" t="str">
        <f>'Deskripsi Detil'!B76</f>
        <v>Dukungan permodalan unit usaha masyarakat</v>
      </c>
      <c r="C76" s="18">
        <v>100000000</v>
      </c>
      <c r="D76" s="18">
        <v>150000000</v>
      </c>
      <c r="E76" s="18">
        <v>150000000</v>
      </c>
      <c r="F76" s="18">
        <v>75000000</v>
      </c>
      <c r="G76" s="18">
        <v>30000000</v>
      </c>
      <c r="H76" s="65">
        <f t="shared" si="40"/>
        <v>505000000</v>
      </c>
    </row>
    <row r="77" spans="1:8" ht="26.4">
      <c r="A77" s="25" t="str">
        <f>'Deskripsi Detil'!A77</f>
        <v>A.3.3.4</v>
      </c>
      <c r="B77" s="31" t="str">
        <f>'Deskripsi Detil'!B77</f>
        <v>Pengembangan pasar, lembaga keuangan dan badan usaha desa</v>
      </c>
      <c r="C77" s="18">
        <v>100000000</v>
      </c>
      <c r="D77" s="18">
        <v>150000000</v>
      </c>
      <c r="E77" s="18">
        <v>150000000</v>
      </c>
      <c r="F77" s="18">
        <v>75000000</v>
      </c>
      <c r="G77" s="18">
        <v>30000000</v>
      </c>
      <c r="H77" s="65">
        <f t="shared" si="40"/>
        <v>505000000</v>
      </c>
    </row>
    <row r="78" spans="1:8" s="45" customFormat="1">
      <c r="A78" s="24" t="str">
        <f>'Deskripsi Detil'!A78</f>
        <v>A.3.4</v>
      </c>
      <c r="B78" s="19" t="str">
        <f>'Deskripsi Detil'!B78</f>
        <v>Pelestarian situs dan budaya adat</v>
      </c>
      <c r="C78" s="18"/>
      <c r="D78" s="18"/>
      <c r="E78" s="18"/>
      <c r="F78" s="18"/>
      <c r="G78" s="18"/>
      <c r="H78" s="65"/>
    </row>
    <row r="79" spans="1:8" ht="26.4">
      <c r="A79" s="25" t="str">
        <f>'Deskripsi Detil'!A79</f>
        <v>A.3.4.1</v>
      </c>
      <c r="B79" s="31" t="str">
        <f>'Deskripsi Detil'!B79</f>
        <v>Biaya identifikasi dan pemetaan situs sejarah</v>
      </c>
      <c r="C79" s="18">
        <v>15000000</v>
      </c>
      <c r="D79" s="18">
        <v>45000000</v>
      </c>
      <c r="E79" s="18">
        <v>0</v>
      </c>
      <c r="F79" s="18">
        <v>0</v>
      </c>
      <c r="G79" s="18">
        <v>0</v>
      </c>
      <c r="H79" s="65">
        <f t="shared" ref="H79:H82" si="41">SUM(C79:G79)</f>
        <v>60000000</v>
      </c>
    </row>
    <row r="80" spans="1:8" ht="26.4">
      <c r="A80" s="25" t="str">
        <f>'Deskripsi Detil'!A80</f>
        <v>A.3.4.2</v>
      </c>
      <c r="B80" s="31" t="str">
        <f>'Deskripsi Detil'!B80</f>
        <v>Biaya pengembangan dan pengelolaan situs sejarah</v>
      </c>
      <c r="C80" s="18">
        <v>0</v>
      </c>
      <c r="D80" s="18">
        <v>55000000</v>
      </c>
      <c r="E80" s="18">
        <v>0</v>
      </c>
      <c r="F80" s="18">
        <v>0</v>
      </c>
      <c r="G80" s="18">
        <v>0</v>
      </c>
      <c r="H80" s="65">
        <f t="shared" si="41"/>
        <v>55000000</v>
      </c>
    </row>
    <row r="81" spans="1:8" ht="26.4">
      <c r="A81" s="25" t="str">
        <f>'Deskripsi Detil'!A81</f>
        <v>A.3.4.3</v>
      </c>
      <c r="B81" s="31" t="str">
        <f>'Deskripsi Detil'!B81</f>
        <v>Dukungan bagi kelompok seni dan kegiatan budaya</v>
      </c>
      <c r="C81" s="18">
        <v>35000000</v>
      </c>
      <c r="D81" s="18">
        <f>C81*1.2</f>
        <v>42000000</v>
      </c>
      <c r="E81" s="18">
        <f t="shared" ref="E81:G81" si="42">D81*1.2</f>
        <v>50400000</v>
      </c>
      <c r="F81" s="18">
        <f t="shared" si="42"/>
        <v>60480000</v>
      </c>
      <c r="G81" s="18">
        <f t="shared" si="42"/>
        <v>72576000</v>
      </c>
      <c r="H81" s="65">
        <f t="shared" si="41"/>
        <v>260456000</v>
      </c>
    </row>
    <row r="82" spans="1:8">
      <c r="A82" s="25" t="str">
        <f>'Deskripsi Detil'!A82</f>
        <v>A.3.4.4</v>
      </c>
      <c r="B82" s="31" t="str">
        <f>'Deskripsi Detil'!B82</f>
        <v>Biaya pelestarian budaya adat lainnya</v>
      </c>
      <c r="C82" s="18">
        <v>15000000</v>
      </c>
      <c r="D82" s="18">
        <f t="shared" ref="D82:G82" si="43">C82*1.2</f>
        <v>18000000</v>
      </c>
      <c r="E82" s="18">
        <f t="shared" si="43"/>
        <v>21600000</v>
      </c>
      <c r="F82" s="18">
        <f t="shared" si="43"/>
        <v>25920000</v>
      </c>
      <c r="G82" s="18">
        <f t="shared" si="43"/>
        <v>31104000</v>
      </c>
      <c r="H82" s="65">
        <f t="shared" si="41"/>
        <v>111624000</v>
      </c>
    </row>
    <row r="83" spans="1:8" s="45" customFormat="1" ht="26.4">
      <c r="A83" s="24" t="str">
        <f>'Deskripsi Detil'!A83</f>
        <v>A.3.5</v>
      </c>
      <c r="B83" s="19" t="str">
        <f>'Deskripsi Detil'!B83</f>
        <v>Pengelolaan data, dokumentasi dan publikasi berbasis pengetahuan lokal</v>
      </c>
      <c r="C83" s="18"/>
      <c r="D83" s="18"/>
      <c r="E83" s="18"/>
      <c r="F83" s="18"/>
      <c r="G83" s="18"/>
      <c r="H83" s="65"/>
    </row>
    <row r="84" spans="1:8" ht="26.4">
      <c r="A84" s="47" t="str">
        <f>'Deskripsi Detil'!A84</f>
        <v>A.3.5.1</v>
      </c>
      <c r="B84" s="48" t="str">
        <f>'Deskripsi Detil'!B84</f>
        <v>Biaya pengelolaan data dan pengambangan web</v>
      </c>
      <c r="C84" s="18">
        <v>0</v>
      </c>
      <c r="D84" s="18">
        <v>25000000</v>
      </c>
      <c r="E84" s="18">
        <v>5000000</v>
      </c>
      <c r="F84" s="18">
        <v>5000000</v>
      </c>
      <c r="G84" s="18">
        <v>5000000</v>
      </c>
      <c r="H84" s="65">
        <f t="shared" ref="H84:H88" si="44">SUM(C84:G84)</f>
        <v>40000000</v>
      </c>
    </row>
    <row r="85" spans="1:8">
      <c r="A85" s="47" t="str">
        <f>'Deskripsi Detil'!A85</f>
        <v>A.3.5.2</v>
      </c>
      <c r="B85" s="48" t="str">
        <f>'Deskripsi Detil'!B85</f>
        <v>Biaya dokumentasi</v>
      </c>
      <c r="C85" s="18">
        <v>15000000</v>
      </c>
      <c r="D85" s="18">
        <v>15000000</v>
      </c>
      <c r="E85" s="18">
        <v>15000000</v>
      </c>
      <c r="F85" s="18">
        <v>15000000</v>
      </c>
      <c r="G85" s="18">
        <v>15000000</v>
      </c>
      <c r="H85" s="65">
        <f t="shared" si="44"/>
        <v>75000000</v>
      </c>
    </row>
    <row r="86" spans="1:8">
      <c r="A86" s="47" t="str">
        <f>'Deskripsi Detil'!A86</f>
        <v>A.3.5.3</v>
      </c>
      <c r="B86" s="48" t="str">
        <f>'Deskripsi Detil'!B86</f>
        <v>Biaya kunjungan media</v>
      </c>
      <c r="C86" s="18">
        <v>15000000</v>
      </c>
      <c r="D86" s="18">
        <v>15000000</v>
      </c>
      <c r="E86" s="18">
        <v>15000000</v>
      </c>
      <c r="F86" s="18">
        <v>15000000</v>
      </c>
      <c r="G86" s="18">
        <v>15000000</v>
      </c>
      <c r="H86" s="65">
        <f t="shared" si="44"/>
        <v>75000000</v>
      </c>
    </row>
    <row r="87" spans="1:8">
      <c r="A87" s="47" t="str">
        <f>'Deskripsi Detil'!A87</f>
        <v>A.3.5.4</v>
      </c>
      <c r="B87" s="48" t="str">
        <f>'Deskripsi Detil'!B87</f>
        <v>Biaya publikasi dan promosi</v>
      </c>
      <c r="C87" s="18">
        <v>15000000</v>
      </c>
      <c r="D87" s="18">
        <v>15000000</v>
      </c>
      <c r="E87" s="18">
        <v>15000000</v>
      </c>
      <c r="F87" s="18">
        <v>15000000</v>
      </c>
      <c r="G87" s="18">
        <v>15000000</v>
      </c>
      <c r="H87" s="65">
        <f t="shared" si="44"/>
        <v>75000000</v>
      </c>
    </row>
    <row r="88" spans="1:8">
      <c r="A88" s="47" t="str">
        <f>'Deskripsi Detil'!A88</f>
        <v>A.3.5.5</v>
      </c>
      <c r="B88" s="48" t="str">
        <f>'Deskripsi Detil'!B88</f>
        <v>Biaya dokumentasi dan publikasi lainnya</v>
      </c>
      <c r="C88" s="18">
        <v>15000000</v>
      </c>
      <c r="D88" s="18">
        <v>15000000</v>
      </c>
      <c r="E88" s="18">
        <v>15000000</v>
      </c>
      <c r="F88" s="18">
        <v>15000000</v>
      </c>
      <c r="G88" s="18">
        <v>15000000</v>
      </c>
      <c r="H88" s="65">
        <f t="shared" si="44"/>
        <v>75000000</v>
      </c>
    </row>
    <row r="89" spans="1:8">
      <c r="A89" s="50"/>
      <c r="B89" s="34" t="str">
        <f>'Deskripsi Detil'!B89</f>
        <v>Sub Total A.3.</v>
      </c>
      <c r="C89" s="46">
        <f>SUM(C63:C88)</f>
        <v>688000000</v>
      </c>
      <c r="D89" s="46">
        <f t="shared" ref="D89:H89" si="45">SUM(D63:D88)</f>
        <v>988800000</v>
      </c>
      <c r="E89" s="46">
        <f t="shared" si="45"/>
        <v>803280000</v>
      </c>
      <c r="F89" s="46">
        <f t="shared" si="45"/>
        <v>703128000</v>
      </c>
      <c r="G89" s="46">
        <f t="shared" si="45"/>
        <v>705364800</v>
      </c>
      <c r="H89" s="46">
        <f t="shared" si="45"/>
        <v>3888572800</v>
      </c>
    </row>
    <row r="90" spans="1:8">
      <c r="A90" s="23"/>
      <c r="B90" s="20" t="str">
        <f>'Deskripsi Detil'!B90</f>
        <v>Sub Total A.</v>
      </c>
      <c r="C90" s="49">
        <f>C36+C61+C89</f>
        <v>2702000000</v>
      </c>
      <c r="D90" s="49">
        <f t="shared" ref="D90:H90" si="46">D36+D61+D89</f>
        <v>3099300000</v>
      </c>
      <c r="E90" s="49">
        <f t="shared" si="46"/>
        <v>3013930000</v>
      </c>
      <c r="F90" s="49">
        <f t="shared" si="46"/>
        <v>3100243000</v>
      </c>
      <c r="G90" s="49">
        <f t="shared" si="46"/>
        <v>3313351300.0000005</v>
      </c>
      <c r="H90" s="49">
        <f t="shared" si="46"/>
        <v>15228824300</v>
      </c>
    </row>
    <row r="91" spans="1:8">
      <c r="A91" s="39" t="str">
        <f>'Deskripsi Detil'!A91</f>
        <v>B.</v>
      </c>
      <c r="B91" s="40" t="str">
        <f>'Deskripsi Detil'!B91</f>
        <v>BIAYA PENGELOLAAN PENDUKUNG</v>
      </c>
      <c r="C91" s="41"/>
      <c r="D91" s="41"/>
      <c r="E91" s="41"/>
      <c r="F91" s="41"/>
      <c r="G91" s="41"/>
      <c r="H91" s="54"/>
    </row>
    <row r="92" spans="1:8" ht="26.4">
      <c r="A92" s="36" t="str">
        <f>'Deskripsi Detil'!A92</f>
        <v>B.1.</v>
      </c>
      <c r="B92" s="37" t="str">
        <f>'Deskripsi Detil'!B92</f>
        <v xml:space="preserve">Pengembangan dan Penguatan Kelembagaan Pengelola Kawasan </v>
      </c>
      <c r="C92" s="38"/>
      <c r="D92" s="38"/>
      <c r="E92" s="38"/>
      <c r="F92" s="38"/>
      <c r="G92" s="38"/>
      <c r="H92" s="64"/>
    </row>
    <row r="93" spans="1:8" s="45" customFormat="1">
      <c r="A93" s="24" t="str">
        <f>'Deskripsi Detil'!A93</f>
        <v>B.1.1</v>
      </c>
      <c r="B93" s="19" t="str">
        <f>'Deskripsi Detil'!B93</f>
        <v>Penguatan kebijakan pengelolaan Huliwa</v>
      </c>
      <c r="C93" s="18"/>
      <c r="D93" s="18"/>
      <c r="E93" s="18"/>
      <c r="F93" s="18"/>
      <c r="G93" s="18"/>
      <c r="H93" s="65"/>
    </row>
    <row r="94" spans="1:8">
      <c r="A94" s="47" t="str">
        <f>'Deskripsi Detil'!A94</f>
        <v>B.1.1.1</v>
      </c>
      <c r="B94" s="48" t="str">
        <f>'Deskripsi Detil'!B94</f>
        <v>Biaya kajian dan perancangan kebijakan</v>
      </c>
      <c r="C94" s="18">
        <v>0</v>
      </c>
      <c r="D94" s="18">
        <v>15000000</v>
      </c>
      <c r="E94" s="18">
        <v>20000000</v>
      </c>
      <c r="F94" s="18">
        <v>0</v>
      </c>
      <c r="G94" s="18">
        <v>0</v>
      </c>
      <c r="H94" s="65">
        <f t="shared" ref="H94:H96" si="47">SUM(C94:G94)</f>
        <v>35000000</v>
      </c>
    </row>
    <row r="95" spans="1:8" ht="26.4">
      <c r="A95" s="47" t="str">
        <f>'Deskripsi Detil'!A95</f>
        <v>B.1.1.2</v>
      </c>
      <c r="B95" s="48" t="str">
        <f>'Deskripsi Detil'!B95</f>
        <v>Biaya kunjungan dan pemeriksaan lapangan</v>
      </c>
      <c r="C95" s="18">
        <v>15000000</v>
      </c>
      <c r="D95" s="18">
        <v>15000000</v>
      </c>
      <c r="E95" s="18">
        <v>15000000</v>
      </c>
      <c r="F95" s="18">
        <v>15000000</v>
      </c>
      <c r="G95" s="18">
        <v>15000000</v>
      </c>
      <c r="H95" s="65">
        <f t="shared" si="47"/>
        <v>75000000</v>
      </c>
    </row>
    <row r="96" spans="1:8" ht="26.4">
      <c r="A96" s="47" t="str">
        <f>'Deskripsi Detil'!A96</f>
        <v>B.1.1.3</v>
      </c>
      <c r="B96" s="48" t="str">
        <f>'Deskripsi Detil'!B96</f>
        <v>Biaya pertemuan dan penguatan kebijakan lainnya</v>
      </c>
      <c r="C96" s="18">
        <v>15000000</v>
      </c>
      <c r="D96" s="18">
        <v>15000000</v>
      </c>
      <c r="E96" s="18">
        <v>15000000</v>
      </c>
      <c r="F96" s="18">
        <v>15000000</v>
      </c>
      <c r="G96" s="18">
        <v>15000000</v>
      </c>
      <c r="H96" s="65">
        <f t="shared" si="47"/>
        <v>75000000</v>
      </c>
    </row>
    <row r="97" spans="1:8" s="45" customFormat="1">
      <c r="A97" s="24" t="str">
        <f>'Deskripsi Detil'!A97</f>
        <v>B.1.2</v>
      </c>
      <c r="B97" s="19" t="str">
        <f>'Deskripsi Detil'!B97</f>
        <v>Pengelolaan Badan Pengelola Huliwa</v>
      </c>
      <c r="C97" s="18"/>
      <c r="D97" s="18"/>
      <c r="E97" s="18"/>
      <c r="F97" s="18"/>
      <c r="G97" s="18"/>
      <c r="H97" s="65"/>
    </row>
    <row r="98" spans="1:8">
      <c r="A98" s="47" t="str">
        <f>'Deskripsi Detil'!A98</f>
        <v>B.1.2.1</v>
      </c>
      <c r="B98" s="48" t="str">
        <f>'Deskripsi Detil'!B98</f>
        <v xml:space="preserve">Biaya gaji dan tunjangan   </v>
      </c>
      <c r="C98" s="18">
        <v>80000000</v>
      </c>
      <c r="D98" s="18">
        <f>C98*1.1</f>
        <v>88000000</v>
      </c>
      <c r="E98" s="18">
        <f t="shared" ref="E98:G98" si="48">D98*1.1</f>
        <v>96800000.000000015</v>
      </c>
      <c r="F98" s="18">
        <f t="shared" si="48"/>
        <v>106480000.00000003</v>
      </c>
      <c r="G98" s="18">
        <f t="shared" si="48"/>
        <v>117128000.00000004</v>
      </c>
      <c r="H98" s="65">
        <f t="shared" ref="H98:H105" si="49">SUM(C98:G98)</f>
        <v>488408000.00000006</v>
      </c>
    </row>
    <row r="99" spans="1:8">
      <c r="A99" s="47" t="str">
        <f>'Deskripsi Detil'!A99</f>
        <v>B.1.2.2</v>
      </c>
      <c r="B99" s="48" t="str">
        <f>'Deskripsi Detil'!B99</f>
        <v>Biaya konsultan</v>
      </c>
      <c r="C99" s="18">
        <v>32000000</v>
      </c>
      <c r="D99" s="18">
        <f t="shared" ref="D99:G99" si="50">C99*1.1</f>
        <v>35200000</v>
      </c>
      <c r="E99" s="18">
        <f t="shared" si="50"/>
        <v>38720000</v>
      </c>
      <c r="F99" s="18">
        <f t="shared" si="50"/>
        <v>42592000</v>
      </c>
      <c r="G99" s="18">
        <f t="shared" si="50"/>
        <v>46851200.000000007</v>
      </c>
      <c r="H99" s="65">
        <f t="shared" si="49"/>
        <v>195363200</v>
      </c>
    </row>
    <row r="100" spans="1:8">
      <c r="A100" s="47" t="str">
        <f>'Deskripsi Detil'!A100</f>
        <v>B.1.2.3</v>
      </c>
      <c r="B100" s="48" t="str">
        <f>'Deskripsi Detil'!B100</f>
        <v>Biaya rapat dan pertemuan</v>
      </c>
      <c r="C100" s="18">
        <v>12000000</v>
      </c>
      <c r="D100" s="18">
        <v>12000000</v>
      </c>
      <c r="E100" s="18">
        <v>12000000</v>
      </c>
      <c r="F100" s="18">
        <v>12000000</v>
      </c>
      <c r="G100" s="18">
        <v>12000000</v>
      </c>
      <c r="H100" s="65">
        <f t="shared" si="49"/>
        <v>60000000</v>
      </c>
    </row>
    <row r="101" spans="1:8" ht="26.4">
      <c r="A101" s="47" t="str">
        <f>'Deskripsi Detil'!A101</f>
        <v>B.1.2.4</v>
      </c>
      <c r="B101" s="48" t="str">
        <f>'Deskripsi Detil'!B101</f>
        <v>Biaya perjalanan dinas dan perjalanan lapangan</v>
      </c>
      <c r="C101" s="18">
        <v>18500000</v>
      </c>
      <c r="D101" s="18">
        <v>18500000</v>
      </c>
      <c r="E101" s="18">
        <v>18500000</v>
      </c>
      <c r="F101" s="18">
        <v>18500000</v>
      </c>
      <c r="G101" s="18">
        <v>18500000</v>
      </c>
      <c r="H101" s="65">
        <f t="shared" si="49"/>
        <v>92500000</v>
      </c>
    </row>
    <row r="102" spans="1:8">
      <c r="A102" s="47" t="str">
        <f>'Deskripsi Detil'!A102</f>
        <v>B.1.2.5</v>
      </c>
      <c r="B102" s="48" t="str">
        <f>'Deskripsi Detil'!B102</f>
        <v>Biaya transportasi</v>
      </c>
      <c r="C102" s="18">
        <v>24000000</v>
      </c>
      <c r="D102" s="18">
        <v>24000000</v>
      </c>
      <c r="E102" s="18">
        <v>24000000</v>
      </c>
      <c r="F102" s="18">
        <v>24000000</v>
      </c>
      <c r="G102" s="18">
        <v>24000000</v>
      </c>
      <c r="H102" s="65">
        <f t="shared" si="49"/>
        <v>120000000</v>
      </c>
    </row>
    <row r="103" spans="1:8">
      <c r="A103" s="47" t="str">
        <f>'Deskripsi Detil'!A103</f>
        <v>B.1.2.6</v>
      </c>
      <c r="B103" s="48" t="str">
        <f>'Deskripsi Detil'!B103</f>
        <v>Biaya komunikasi</v>
      </c>
      <c r="C103" s="18">
        <v>24000000</v>
      </c>
      <c r="D103" s="18">
        <v>24000000</v>
      </c>
      <c r="E103" s="18">
        <v>24000000</v>
      </c>
      <c r="F103" s="18">
        <v>24000000</v>
      </c>
      <c r="G103" s="18">
        <v>24000000</v>
      </c>
      <c r="H103" s="65">
        <f t="shared" si="49"/>
        <v>120000000</v>
      </c>
    </row>
    <row r="104" spans="1:8">
      <c r="A104" s="47" t="str">
        <f>'Deskripsi Detil'!A104</f>
        <v>B.1.2.7</v>
      </c>
      <c r="B104" s="48" t="str">
        <f>'Deskripsi Detil'!B104</f>
        <v>Biaya operasional kantor BP Huliwa</v>
      </c>
      <c r="C104" s="18">
        <v>24000000</v>
      </c>
      <c r="D104" s="18">
        <v>24000000</v>
      </c>
      <c r="E104" s="18">
        <v>24000000</v>
      </c>
      <c r="F104" s="18">
        <v>24000000</v>
      </c>
      <c r="G104" s="18">
        <v>24000000</v>
      </c>
      <c r="H104" s="65">
        <f t="shared" si="49"/>
        <v>120000000</v>
      </c>
    </row>
    <row r="105" spans="1:8">
      <c r="A105" s="47" t="str">
        <f>'Deskripsi Detil'!A105</f>
        <v>B.1.2.8</v>
      </c>
      <c r="B105" s="48" t="str">
        <f>'Deskripsi Detil'!B105</f>
        <v>Biaya BP Huliwa lainnya</v>
      </c>
      <c r="C105" s="18">
        <v>12000000</v>
      </c>
      <c r="D105" s="18">
        <v>12000000</v>
      </c>
      <c r="E105" s="18">
        <v>12000000</v>
      </c>
      <c r="F105" s="18">
        <v>12000000</v>
      </c>
      <c r="G105" s="18">
        <v>12000000</v>
      </c>
      <c r="H105" s="65">
        <f t="shared" si="49"/>
        <v>60000000</v>
      </c>
    </row>
    <row r="106" spans="1:8" s="45" customFormat="1">
      <c r="A106" s="24" t="str">
        <f>'Deskripsi Detil'!A106</f>
        <v>B.1.3</v>
      </c>
      <c r="B106" s="19" t="str">
        <f>'Deskripsi Detil'!B106</f>
        <v>Perencanaan, pemantauan dan evaluasi</v>
      </c>
      <c r="C106" s="18"/>
      <c r="D106" s="18"/>
      <c r="E106" s="18"/>
      <c r="F106" s="18"/>
      <c r="G106" s="18"/>
      <c r="H106" s="65"/>
    </row>
    <row r="107" spans="1:8">
      <c r="A107" s="47" t="str">
        <f>'Deskripsi Detil'!A107</f>
        <v>B.1.3.1</v>
      </c>
      <c r="B107" s="48" t="str">
        <f>'Deskripsi Detil'!B107</f>
        <v>Biaya konsultan/fasilitator</v>
      </c>
      <c r="C107" s="18">
        <v>25000000</v>
      </c>
      <c r="D107" s="18">
        <f>C107*1.1</f>
        <v>27500000.000000004</v>
      </c>
      <c r="E107" s="18">
        <f t="shared" ref="E107:G107" si="51">D107*1.1</f>
        <v>30250000.000000007</v>
      </c>
      <c r="F107" s="18">
        <f t="shared" si="51"/>
        <v>33275000.000000011</v>
      </c>
      <c r="G107" s="18">
        <f t="shared" si="51"/>
        <v>36602500.000000015</v>
      </c>
      <c r="H107" s="65">
        <f t="shared" ref="H107:H111" si="52">SUM(C107:G107)</f>
        <v>152627500.00000003</v>
      </c>
    </row>
    <row r="108" spans="1:8">
      <c r="A108" s="47" t="str">
        <f>'Deskripsi Detil'!A108</f>
        <v>B.1.3.2</v>
      </c>
      <c r="B108" s="48" t="str">
        <f>'Deskripsi Detil'!B108</f>
        <v>Biaya rapat dan pertemuan</v>
      </c>
      <c r="C108" s="18">
        <v>12000000</v>
      </c>
      <c r="D108" s="18">
        <f t="shared" ref="D108:G108" si="53">C108*1.1</f>
        <v>13200000.000000002</v>
      </c>
      <c r="E108" s="18">
        <f t="shared" si="53"/>
        <v>14520000.000000004</v>
      </c>
      <c r="F108" s="18">
        <f t="shared" si="53"/>
        <v>15972000.000000006</v>
      </c>
      <c r="G108" s="18">
        <f t="shared" si="53"/>
        <v>17569200.000000007</v>
      </c>
      <c r="H108" s="65">
        <f t="shared" si="52"/>
        <v>73261200.000000015</v>
      </c>
    </row>
    <row r="109" spans="1:8">
      <c r="A109" s="47" t="str">
        <f>'Deskripsi Detil'!A109</f>
        <v>B.1.3.3</v>
      </c>
      <c r="B109" s="48" t="str">
        <f>'Deskripsi Detil'!B109</f>
        <v>Biaya perjalanan lapangan</v>
      </c>
      <c r="C109" s="18">
        <v>18000000</v>
      </c>
      <c r="D109" s="18">
        <f t="shared" ref="D109:G109" si="54">C109*1.1</f>
        <v>19800000</v>
      </c>
      <c r="E109" s="18">
        <f t="shared" si="54"/>
        <v>21780000</v>
      </c>
      <c r="F109" s="18">
        <f t="shared" si="54"/>
        <v>23958000.000000004</v>
      </c>
      <c r="G109" s="18">
        <f t="shared" si="54"/>
        <v>26353800.000000007</v>
      </c>
      <c r="H109" s="65">
        <f t="shared" si="52"/>
        <v>109891800</v>
      </c>
    </row>
    <row r="110" spans="1:8">
      <c r="A110" s="47" t="str">
        <f>'Deskripsi Detil'!A110</f>
        <v>B.1.3.4</v>
      </c>
      <c r="B110" s="48" t="str">
        <f>'Deskripsi Detil'!B110</f>
        <v>Biaya transportasi</v>
      </c>
      <c r="C110" s="18">
        <v>12000000</v>
      </c>
      <c r="D110" s="18">
        <f t="shared" ref="D110:G110" si="55">C110*1.1</f>
        <v>13200000.000000002</v>
      </c>
      <c r="E110" s="18">
        <f t="shared" si="55"/>
        <v>14520000.000000004</v>
      </c>
      <c r="F110" s="18">
        <f t="shared" si="55"/>
        <v>15972000.000000006</v>
      </c>
      <c r="G110" s="18">
        <f t="shared" si="55"/>
        <v>17569200.000000007</v>
      </c>
      <c r="H110" s="65">
        <f t="shared" si="52"/>
        <v>73261200.000000015</v>
      </c>
    </row>
    <row r="111" spans="1:8">
      <c r="A111" s="47" t="str">
        <f>'Deskripsi Detil'!A111</f>
        <v>B.1.3.5</v>
      </c>
      <c r="B111" s="48" t="str">
        <f>'Deskripsi Detil'!B111</f>
        <v>Biaya PME lainnya</v>
      </c>
      <c r="C111" s="18">
        <v>5000000</v>
      </c>
      <c r="D111" s="18">
        <f t="shared" ref="D111:G111" si="56">C111*1.1</f>
        <v>5500000</v>
      </c>
      <c r="E111" s="18">
        <f t="shared" si="56"/>
        <v>6050000.0000000009</v>
      </c>
      <c r="F111" s="18">
        <f t="shared" si="56"/>
        <v>6655000.0000000019</v>
      </c>
      <c r="G111" s="18">
        <f t="shared" si="56"/>
        <v>7320500.0000000028</v>
      </c>
      <c r="H111" s="65">
        <f t="shared" si="52"/>
        <v>30525500.000000004</v>
      </c>
    </row>
    <row r="112" spans="1:8" s="45" customFormat="1" ht="26.4">
      <c r="A112" s="24" t="str">
        <f>'Deskripsi Detil'!A112</f>
        <v>B.1.4</v>
      </c>
      <c r="B112" s="19" t="str">
        <f>'Deskripsi Detil'!B112</f>
        <v>Penguatan forum dan kelembagaan multipihak pengelola Huliwa</v>
      </c>
      <c r="C112" s="18"/>
      <c r="D112" s="18"/>
      <c r="E112" s="18"/>
      <c r="F112" s="18"/>
      <c r="G112" s="18"/>
      <c r="H112" s="65"/>
    </row>
    <row r="113" spans="1:8">
      <c r="A113" s="47" t="str">
        <f>'Deskripsi Detil'!A113</f>
        <v>B.1.4.1</v>
      </c>
      <c r="B113" s="48" t="str">
        <f>'Deskripsi Detil'!B113</f>
        <v>Biaya konsultan/fasilitator</v>
      </c>
      <c r="C113" s="18">
        <v>25000000</v>
      </c>
      <c r="D113" s="18">
        <f>C113*1.1</f>
        <v>27500000.000000004</v>
      </c>
      <c r="E113" s="18">
        <f t="shared" ref="E113:G113" si="57">D113*1.1</f>
        <v>30250000.000000007</v>
      </c>
      <c r="F113" s="18">
        <f t="shared" si="57"/>
        <v>33275000.000000011</v>
      </c>
      <c r="G113" s="18">
        <f t="shared" si="57"/>
        <v>36602500.000000015</v>
      </c>
      <c r="H113" s="65">
        <f t="shared" ref="H113:H116" si="58">SUM(C113:G113)</f>
        <v>152627500.00000003</v>
      </c>
    </row>
    <row r="114" spans="1:8">
      <c r="A114" s="47" t="str">
        <f>'Deskripsi Detil'!A114</f>
        <v>B.1.4.2</v>
      </c>
      <c r="B114" s="48" t="str">
        <f>'Deskripsi Detil'!B114</f>
        <v>Biaya rapat dan pertemuan</v>
      </c>
      <c r="C114" s="18">
        <v>12000000</v>
      </c>
      <c r="D114" s="18">
        <f t="shared" ref="D114:G114" si="59">C114*1.1</f>
        <v>13200000.000000002</v>
      </c>
      <c r="E114" s="18">
        <f t="shared" si="59"/>
        <v>14520000.000000004</v>
      </c>
      <c r="F114" s="18">
        <f t="shared" si="59"/>
        <v>15972000.000000006</v>
      </c>
      <c r="G114" s="18">
        <f t="shared" si="59"/>
        <v>17569200.000000007</v>
      </c>
      <c r="H114" s="65">
        <f t="shared" si="58"/>
        <v>73261200.000000015</v>
      </c>
    </row>
    <row r="115" spans="1:8">
      <c r="A115" s="47" t="str">
        <f>'Deskripsi Detil'!A115</f>
        <v>B.1.4.3</v>
      </c>
      <c r="B115" s="48" t="str">
        <f>'Deskripsi Detil'!B115</f>
        <v>Biaya dukungan bagi forum</v>
      </c>
      <c r="C115" s="18">
        <v>25000000</v>
      </c>
      <c r="D115" s="18">
        <v>25000000</v>
      </c>
      <c r="E115" s="18">
        <v>25000000</v>
      </c>
      <c r="F115" s="18">
        <v>25000000</v>
      </c>
      <c r="G115" s="18">
        <v>25000000</v>
      </c>
      <c r="H115" s="65">
        <f t="shared" si="58"/>
        <v>125000000</v>
      </c>
    </row>
    <row r="116" spans="1:8" ht="26.4">
      <c r="A116" s="47" t="str">
        <f>'Deskripsi Detil'!A116</f>
        <v>B.1.4.4</v>
      </c>
      <c r="B116" s="48" t="str">
        <f>'Deskripsi Detil'!B116</f>
        <v>Biaya dukungan pengembangan kelembagaan multipihak</v>
      </c>
      <c r="C116" s="18">
        <v>25000000</v>
      </c>
      <c r="D116" s="18">
        <v>50000000</v>
      </c>
      <c r="E116" s="18">
        <v>0</v>
      </c>
      <c r="F116" s="18">
        <v>0</v>
      </c>
      <c r="G116" s="18">
        <v>0</v>
      </c>
      <c r="H116" s="65">
        <f t="shared" si="58"/>
        <v>75000000</v>
      </c>
    </row>
    <row r="117" spans="1:8">
      <c r="A117" s="50"/>
      <c r="B117" s="34" t="str">
        <f>'Deskripsi Detil'!B117</f>
        <v>Sub Total B.1.</v>
      </c>
      <c r="C117" s="46">
        <f>SUM(C93:C116)</f>
        <v>415500000</v>
      </c>
      <c r="D117" s="46">
        <f t="shared" ref="D117:H117" si="60">SUM(D93:D116)</f>
        <v>477600000</v>
      </c>
      <c r="E117" s="46">
        <f t="shared" si="60"/>
        <v>456910000</v>
      </c>
      <c r="F117" s="46">
        <f t="shared" si="60"/>
        <v>463651000</v>
      </c>
      <c r="G117" s="46">
        <f t="shared" si="60"/>
        <v>493066100.00000006</v>
      </c>
      <c r="H117" s="46">
        <f t="shared" si="60"/>
        <v>2306727100</v>
      </c>
    </row>
    <row r="118" spans="1:8" ht="26.4">
      <c r="A118" s="36" t="str">
        <f>'Deskripsi Detil'!A118</f>
        <v>B.2.</v>
      </c>
      <c r="B118" s="37" t="str">
        <f>'Deskripsi Detil'!B118</f>
        <v>Pengembangan Jejaring Informasi, Kemitraan dan Pendanaan</v>
      </c>
      <c r="C118" s="38"/>
      <c r="D118" s="38"/>
      <c r="E118" s="38"/>
      <c r="F118" s="38"/>
      <c r="G118" s="38"/>
      <c r="H118" s="64"/>
    </row>
    <row r="119" spans="1:8" s="45" customFormat="1">
      <c r="A119" s="24" t="str">
        <f>'Deskripsi Detil'!A119</f>
        <v>B.2.1</v>
      </c>
      <c r="B119" s="19" t="str">
        <f>'Deskripsi Detil'!B119</f>
        <v>Pengembangan kemitraan dan jejaring</v>
      </c>
      <c r="C119" s="18"/>
      <c r="D119" s="18"/>
      <c r="E119" s="18"/>
      <c r="F119" s="18"/>
      <c r="G119" s="18"/>
      <c r="H119" s="65"/>
    </row>
    <row r="120" spans="1:8">
      <c r="A120" s="47" t="str">
        <f>'Deskripsi Detil'!A120</f>
        <v>B.2.1.1</v>
      </c>
      <c r="B120" s="48" t="str">
        <f>'Deskripsi Detil'!B120</f>
        <v>Biaya pengembangan media berjejaring</v>
      </c>
      <c r="C120" s="18">
        <v>12000000</v>
      </c>
      <c r="D120" s="18">
        <v>12000000</v>
      </c>
      <c r="E120" s="18">
        <v>12000000</v>
      </c>
      <c r="F120" s="18">
        <v>12000000</v>
      </c>
      <c r="G120" s="18">
        <v>12000000</v>
      </c>
      <c r="H120" s="65">
        <f t="shared" ref="H120:H123" si="61">SUM(C120:G120)</f>
        <v>60000000</v>
      </c>
    </row>
    <row r="121" spans="1:8">
      <c r="A121" s="47" t="str">
        <f>'Deskripsi Detil'!A121</f>
        <v>B.2.1.2</v>
      </c>
      <c r="B121" s="48" t="str">
        <f>'Deskripsi Detil'!B121</f>
        <v>Biaya konsultan/fasilitator</v>
      </c>
      <c r="C121" s="18">
        <v>15000000</v>
      </c>
      <c r="D121" s="18">
        <v>15000000</v>
      </c>
      <c r="E121" s="18">
        <v>15000000</v>
      </c>
      <c r="F121" s="18">
        <v>15000000</v>
      </c>
      <c r="G121" s="18">
        <v>15000000</v>
      </c>
      <c r="H121" s="65">
        <f t="shared" si="61"/>
        <v>75000000</v>
      </c>
    </row>
    <row r="122" spans="1:8">
      <c r="A122" s="47" t="str">
        <f>'Deskripsi Detil'!A122</f>
        <v>B.2.1.3</v>
      </c>
      <c r="B122" s="48" t="str">
        <f>'Deskripsi Detil'!B122</f>
        <v>Biaya rapat dan pertemuan</v>
      </c>
      <c r="C122" s="18">
        <v>12000000</v>
      </c>
      <c r="D122" s="18">
        <v>12000000</v>
      </c>
      <c r="E122" s="18">
        <v>12000000</v>
      </c>
      <c r="F122" s="18">
        <v>12000000</v>
      </c>
      <c r="G122" s="18">
        <v>12000000</v>
      </c>
      <c r="H122" s="65">
        <f t="shared" si="61"/>
        <v>60000000</v>
      </c>
    </row>
    <row r="123" spans="1:8" ht="26.4">
      <c r="A123" s="47" t="str">
        <f>'Deskripsi Detil'!A123</f>
        <v>B.2.1.4</v>
      </c>
      <c r="B123" s="48" t="str">
        <f>'Deskripsi Detil'!B123</f>
        <v>Biaya penggalangan mitra dan jaringan lainnya</v>
      </c>
      <c r="C123" s="18">
        <v>15000000</v>
      </c>
      <c r="D123" s="18">
        <v>15000000</v>
      </c>
      <c r="E123" s="18">
        <v>15000000</v>
      </c>
      <c r="F123" s="18">
        <v>15000000</v>
      </c>
      <c r="G123" s="18">
        <v>15000000</v>
      </c>
      <c r="H123" s="65">
        <f t="shared" si="61"/>
        <v>75000000</v>
      </c>
    </row>
    <row r="124" spans="1:8" s="45" customFormat="1" ht="26.4">
      <c r="A124" s="24" t="str">
        <f>'Deskripsi Detil'!A124</f>
        <v>B.2.2</v>
      </c>
      <c r="B124" s="19" t="str">
        <f>'Deskripsi Detil'!B124</f>
        <v>Perluasan sumber dana dan pengembangan model penggalangan dana</v>
      </c>
      <c r="C124" s="18"/>
      <c r="D124" s="18"/>
      <c r="E124" s="18"/>
      <c r="F124" s="18"/>
      <c r="G124" s="18"/>
      <c r="H124" s="65"/>
    </row>
    <row r="125" spans="1:8" ht="26.4">
      <c r="A125" s="47" t="str">
        <f>'Deskripsi Detil'!A125</f>
        <v>B.2.2.1</v>
      </c>
      <c r="B125" s="48" t="str">
        <f>'Deskripsi Detil'!B125</f>
        <v xml:space="preserve">Biaya kajian kelayakan model/skema usaha/penggalangan dana </v>
      </c>
      <c r="C125" s="18">
        <v>25000000</v>
      </c>
      <c r="D125" s="18">
        <v>45000000</v>
      </c>
      <c r="E125" s="18">
        <v>0</v>
      </c>
      <c r="F125" s="18">
        <v>0</v>
      </c>
      <c r="G125" s="18">
        <v>0</v>
      </c>
      <c r="H125" s="65">
        <f t="shared" ref="H125:H129" si="62">SUM(C125:G125)</f>
        <v>70000000</v>
      </c>
    </row>
    <row r="126" spans="1:8">
      <c r="A126" s="47" t="str">
        <f>'Deskripsi Detil'!A126</f>
        <v>B.2.2.2</v>
      </c>
      <c r="B126" s="48" t="str">
        <f>'Deskripsi Detil'!B126</f>
        <v>Biaya konsultan/fasilitator</v>
      </c>
      <c r="C126" s="18">
        <v>25000000</v>
      </c>
      <c r="D126" s="18">
        <v>45000000</v>
      </c>
      <c r="E126" s="18">
        <v>0</v>
      </c>
      <c r="F126" s="18">
        <v>0</v>
      </c>
      <c r="G126" s="18">
        <v>0</v>
      </c>
      <c r="H126" s="65">
        <f t="shared" si="62"/>
        <v>70000000</v>
      </c>
    </row>
    <row r="127" spans="1:8">
      <c r="A127" s="47" t="str">
        <f>'Deskripsi Detil'!A127</f>
        <v>B.2.2.3</v>
      </c>
      <c r="B127" s="48" t="str">
        <f>'Deskripsi Detil'!B127</f>
        <v>Biaya rapat dan pertemuan</v>
      </c>
      <c r="C127" s="18">
        <v>12000000</v>
      </c>
      <c r="D127" s="18">
        <v>25000000</v>
      </c>
      <c r="E127" s="18">
        <v>25000000</v>
      </c>
      <c r="F127" s="18">
        <v>0</v>
      </c>
      <c r="G127" s="18">
        <v>0</v>
      </c>
      <c r="H127" s="65">
        <f t="shared" si="62"/>
        <v>62000000</v>
      </c>
    </row>
    <row r="128" spans="1:8" ht="26.4">
      <c r="A128" s="47" t="str">
        <f>'Deskripsi Detil'!A128</f>
        <v>B.2.2.4</v>
      </c>
      <c r="B128" s="48" t="str">
        <f>'Deskripsi Detil'!B128</f>
        <v xml:space="preserve">Dukungan pengembangan awal usaha/penggalangan dana </v>
      </c>
      <c r="C128" s="18">
        <v>0</v>
      </c>
      <c r="D128" s="18">
        <v>50000000</v>
      </c>
      <c r="E128" s="18">
        <v>50000000</v>
      </c>
      <c r="F128" s="18">
        <v>0</v>
      </c>
      <c r="G128" s="18">
        <v>0</v>
      </c>
      <c r="H128" s="65">
        <f t="shared" si="62"/>
        <v>100000000</v>
      </c>
    </row>
    <row r="129" spans="1:8" ht="26.4">
      <c r="A129" s="47" t="str">
        <f>'Deskripsi Detil'!A129</f>
        <v>B.2.2.5</v>
      </c>
      <c r="B129" s="48" t="str">
        <f>'Deskripsi Detil'!B129</f>
        <v>Biaya pengembangan model/skema penggalangan dana lainnya</v>
      </c>
      <c r="C129" s="18">
        <v>20000000</v>
      </c>
      <c r="D129" s="18">
        <v>20000000</v>
      </c>
      <c r="E129" s="18">
        <v>20000000</v>
      </c>
      <c r="F129" s="18">
        <v>20000000</v>
      </c>
      <c r="G129" s="18">
        <v>20000000</v>
      </c>
      <c r="H129" s="65">
        <f t="shared" si="62"/>
        <v>100000000</v>
      </c>
    </row>
    <row r="130" spans="1:8" s="45" customFormat="1" ht="26.4">
      <c r="A130" s="24" t="str">
        <f>'Deskripsi Detil'!A130</f>
        <v>B.2.3</v>
      </c>
      <c r="B130" s="19" t="str">
        <f>'Deskripsi Detil'!B130</f>
        <v>Pengembangan kelembagaan penggalangan dana berkelanjutan</v>
      </c>
      <c r="C130" s="18"/>
      <c r="D130" s="18"/>
      <c r="E130" s="18"/>
      <c r="F130" s="18"/>
      <c r="G130" s="18"/>
      <c r="H130" s="65"/>
    </row>
    <row r="131" spans="1:8">
      <c r="A131" s="47" t="str">
        <f>'Deskripsi Detil'!A131</f>
        <v>B.2.3.1</v>
      </c>
      <c r="B131" s="48" t="str">
        <f>'Deskripsi Detil'!B131</f>
        <v>Biaya konsultan/fasilitator</v>
      </c>
      <c r="C131" s="18">
        <v>0</v>
      </c>
      <c r="D131" s="18">
        <v>25000000</v>
      </c>
      <c r="E131" s="18">
        <v>45000000</v>
      </c>
      <c r="F131" s="18">
        <v>0</v>
      </c>
      <c r="G131" s="18">
        <v>0</v>
      </c>
      <c r="H131" s="65">
        <f t="shared" ref="H131:H134" si="63">SUM(C131:G131)</f>
        <v>70000000</v>
      </c>
    </row>
    <row r="132" spans="1:8">
      <c r="A132" s="47" t="str">
        <f>'Deskripsi Detil'!A132</f>
        <v>B.2.3.2</v>
      </c>
      <c r="B132" s="48" t="str">
        <f>'Deskripsi Detil'!B132</f>
        <v>Biaya rapat dan pertemuan</v>
      </c>
      <c r="C132" s="18">
        <v>0</v>
      </c>
      <c r="D132" s="18">
        <v>25000000</v>
      </c>
      <c r="E132" s="18">
        <v>25000000</v>
      </c>
      <c r="F132" s="18">
        <v>0</v>
      </c>
      <c r="G132" s="18">
        <v>0</v>
      </c>
      <c r="H132" s="65">
        <f t="shared" si="63"/>
        <v>50000000</v>
      </c>
    </row>
    <row r="133" spans="1:8" ht="26.4">
      <c r="A133" s="47" t="str">
        <f>'Deskripsi Detil'!A133</f>
        <v>B.2.3.3</v>
      </c>
      <c r="B133" s="48" t="str">
        <f>'Deskripsi Detil'!B133</f>
        <v>Dukungan awal bagi kelembagaan penggalangan dana berkelanjutan</v>
      </c>
      <c r="C133" s="18">
        <v>0</v>
      </c>
      <c r="D133" s="18">
        <v>50000000</v>
      </c>
      <c r="E133" s="18">
        <v>50000000</v>
      </c>
      <c r="F133" s="18">
        <v>50000000</v>
      </c>
      <c r="G133" s="18">
        <v>0</v>
      </c>
      <c r="H133" s="65">
        <f t="shared" si="63"/>
        <v>150000000</v>
      </c>
    </row>
    <row r="134" spans="1:8" ht="26.4">
      <c r="A134" s="47" t="str">
        <f>'Deskripsi Detil'!A134</f>
        <v>B.2.3.4</v>
      </c>
      <c r="B134" s="48" t="str">
        <f>'Deskripsi Detil'!B134</f>
        <v>Biaya pengembangan kelembagaan lainnya</v>
      </c>
      <c r="C134" s="18">
        <v>0</v>
      </c>
      <c r="D134" s="18">
        <v>20000000</v>
      </c>
      <c r="E134" s="18">
        <v>20000000</v>
      </c>
      <c r="F134" s="18">
        <v>20000000</v>
      </c>
      <c r="G134" s="18">
        <v>20000000</v>
      </c>
      <c r="H134" s="65">
        <f t="shared" si="63"/>
        <v>80000000</v>
      </c>
    </row>
    <row r="135" spans="1:8">
      <c r="A135" s="50"/>
      <c r="B135" s="34" t="str">
        <f>'Deskripsi Detil'!B135</f>
        <v>Sub Total B.2.</v>
      </c>
      <c r="C135" s="46">
        <f>SUM(C119:C134)</f>
        <v>136000000</v>
      </c>
      <c r="D135" s="46">
        <f t="shared" ref="D135:H135" si="64">SUM(D119:D134)</f>
        <v>359000000</v>
      </c>
      <c r="E135" s="46">
        <f t="shared" si="64"/>
        <v>289000000</v>
      </c>
      <c r="F135" s="46">
        <f t="shared" si="64"/>
        <v>144000000</v>
      </c>
      <c r="G135" s="46">
        <f t="shared" si="64"/>
        <v>94000000</v>
      </c>
      <c r="H135" s="46">
        <f t="shared" si="64"/>
        <v>1022000000</v>
      </c>
    </row>
    <row r="136" spans="1:8">
      <c r="A136" s="23"/>
      <c r="B136" s="20" t="str">
        <f>'Deskripsi Detil'!B136</f>
        <v>Sub Total B.</v>
      </c>
      <c r="C136" s="49">
        <f>C117+C135</f>
        <v>551500000</v>
      </c>
      <c r="D136" s="49">
        <f t="shared" ref="D136:H136" si="65">D117+D135</f>
        <v>836600000</v>
      </c>
      <c r="E136" s="49">
        <f t="shared" si="65"/>
        <v>745910000</v>
      </c>
      <c r="F136" s="49">
        <f t="shared" si="65"/>
        <v>607651000</v>
      </c>
      <c r="G136" s="49">
        <f t="shared" si="65"/>
        <v>587066100</v>
      </c>
      <c r="H136" s="49">
        <f t="shared" si="65"/>
        <v>3328727100</v>
      </c>
    </row>
    <row r="137" spans="1:8">
      <c r="A137" s="39"/>
      <c r="B137" s="40" t="str">
        <f>'Deskripsi Detil'!B137</f>
        <v>TOTAL</v>
      </c>
      <c r="C137" s="54">
        <f>C90+C136</f>
        <v>3253500000</v>
      </c>
      <c r="D137" s="54">
        <f t="shared" ref="D137:H137" si="66">D90+D136</f>
        <v>3935900000</v>
      </c>
      <c r="E137" s="54">
        <f t="shared" si="66"/>
        <v>3759840000</v>
      </c>
      <c r="F137" s="54">
        <f t="shared" si="66"/>
        <v>3707894000</v>
      </c>
      <c r="G137" s="54">
        <f t="shared" si="66"/>
        <v>3900417400.0000005</v>
      </c>
      <c r="H137" s="54">
        <f t="shared" si="66"/>
        <v>18557551400</v>
      </c>
    </row>
    <row r="138" spans="1:8">
      <c r="A138" s="26"/>
      <c r="B138" s="21"/>
    </row>
    <row r="139" spans="1:8">
      <c r="A139" s="3"/>
      <c r="B139" s="8"/>
    </row>
    <row r="140" spans="1:8" s="6" customFormat="1">
      <c r="A140" s="1"/>
      <c r="B140" s="7"/>
      <c r="C140" s="13"/>
      <c r="D140" s="13"/>
      <c r="E140" s="13"/>
      <c r="F140" s="13"/>
      <c r="G140" s="13"/>
      <c r="H140" s="62"/>
    </row>
    <row r="141" spans="1:8" s="6" customFormat="1">
      <c r="A141" s="1"/>
      <c r="B141" s="7"/>
      <c r="C141" s="13"/>
      <c r="D141" s="13"/>
      <c r="E141" s="13"/>
      <c r="F141" s="13"/>
      <c r="G141" s="13"/>
      <c r="H141" s="62"/>
    </row>
    <row r="142" spans="1:8" s="6" customFormat="1">
      <c r="A142" s="1"/>
      <c r="B142" s="7"/>
      <c r="C142" s="13"/>
      <c r="D142" s="13"/>
      <c r="E142" s="13"/>
      <c r="F142" s="13"/>
      <c r="G142" s="13"/>
      <c r="H142" s="62"/>
    </row>
    <row r="143" spans="1:8" s="6" customFormat="1">
      <c r="A143" s="1"/>
      <c r="B143" s="7"/>
      <c r="C143" s="13"/>
      <c r="D143" s="13"/>
      <c r="E143" s="13"/>
      <c r="F143" s="13"/>
      <c r="G143" s="13"/>
      <c r="H143" s="62"/>
    </row>
    <row r="144" spans="1:8" s="6" customFormat="1">
      <c r="A144" s="27"/>
      <c r="B144" s="4"/>
      <c r="C144" s="13"/>
      <c r="D144" s="13"/>
      <c r="E144" s="13"/>
      <c r="F144" s="13"/>
      <c r="G144" s="13"/>
      <c r="H144" s="62"/>
    </row>
    <row r="145" spans="1:8" s="6" customFormat="1">
      <c r="A145" s="28"/>
      <c r="B145" s="5"/>
      <c r="C145" s="13"/>
      <c r="D145" s="13"/>
      <c r="E145" s="13"/>
      <c r="F145" s="13"/>
      <c r="G145" s="13"/>
      <c r="H145" s="62"/>
    </row>
    <row r="146" spans="1:8" s="6" customFormat="1">
      <c r="A146" s="1"/>
      <c r="B146" s="7"/>
      <c r="C146" s="14"/>
      <c r="D146" s="14"/>
      <c r="E146" s="14"/>
      <c r="F146" s="14"/>
      <c r="G146" s="14"/>
      <c r="H146" s="63"/>
    </row>
    <row r="147" spans="1:8" s="6" customFormat="1">
      <c r="A147" s="1"/>
      <c r="B147" s="7"/>
      <c r="C147" s="14"/>
      <c r="D147" s="14"/>
      <c r="E147" s="14"/>
      <c r="F147" s="14"/>
      <c r="G147" s="14"/>
      <c r="H147" s="63"/>
    </row>
    <row r="148" spans="1:8" s="6" customFormat="1">
      <c r="A148" s="28"/>
      <c r="B148" s="5"/>
      <c r="C148" s="13"/>
      <c r="D148" s="13"/>
      <c r="E148" s="13"/>
      <c r="F148" s="13"/>
      <c r="G148" s="13"/>
      <c r="H148" s="62"/>
    </row>
    <row r="149" spans="1:8" s="6" customFormat="1">
      <c r="A149" s="28"/>
      <c r="B149" s="5"/>
      <c r="C149" s="13"/>
      <c r="D149" s="13"/>
      <c r="E149" s="13"/>
      <c r="F149" s="13"/>
      <c r="G149" s="13"/>
      <c r="H149" s="62"/>
    </row>
    <row r="150" spans="1:8" s="6" customFormat="1">
      <c r="A150" s="28"/>
      <c r="B150" s="5"/>
      <c r="C150" s="13"/>
      <c r="D150" s="13"/>
      <c r="E150" s="13"/>
      <c r="F150" s="13"/>
      <c r="G150" s="13"/>
      <c r="H150" s="62"/>
    </row>
    <row r="151" spans="1:8" s="6" customFormat="1">
      <c r="A151" s="28"/>
      <c r="B151" s="5"/>
      <c r="C151" s="13"/>
      <c r="D151" s="13"/>
      <c r="E151" s="13"/>
      <c r="F151" s="13"/>
      <c r="G151" s="13"/>
      <c r="H151" s="62"/>
    </row>
    <row r="152" spans="1:8" s="6" customFormat="1">
      <c r="A152" s="28"/>
      <c r="B152" s="5"/>
      <c r="C152" s="13"/>
      <c r="D152" s="13"/>
      <c r="E152" s="13"/>
      <c r="F152" s="13"/>
      <c r="G152" s="13"/>
      <c r="H152" s="62"/>
    </row>
    <row r="154" spans="1:8">
      <c r="C154" s="11"/>
      <c r="D154" s="11"/>
      <c r="E154" s="11"/>
      <c r="F154" s="11"/>
      <c r="G154" s="11"/>
      <c r="H154" s="10"/>
    </row>
    <row r="155" spans="1:8">
      <c r="C155" s="11"/>
      <c r="D155" s="11"/>
      <c r="E155" s="11"/>
      <c r="F155" s="11"/>
      <c r="G155" s="11"/>
      <c r="H155" s="10"/>
    </row>
    <row r="156" spans="1:8" s="45" customFormat="1">
      <c r="A156" s="3"/>
      <c r="B156" s="8"/>
      <c r="C156" s="10"/>
      <c r="D156" s="10"/>
      <c r="E156" s="10"/>
      <c r="F156" s="10"/>
      <c r="G156" s="10"/>
      <c r="H156" s="10"/>
    </row>
    <row r="157" spans="1:8">
      <c r="C157" s="11"/>
      <c r="D157" s="11"/>
      <c r="E157" s="11"/>
      <c r="F157" s="11"/>
      <c r="G157" s="11"/>
      <c r="H157" s="10"/>
    </row>
    <row r="158" spans="1:8">
      <c r="C158" s="11"/>
      <c r="D158" s="11"/>
      <c r="E158" s="11"/>
      <c r="F158" s="11"/>
      <c r="G158" s="11"/>
      <c r="H158" s="10"/>
    </row>
    <row r="161" spans="1:8" s="45" customFormat="1">
      <c r="A161" s="3"/>
      <c r="B161" s="8"/>
      <c r="C161" s="15"/>
      <c r="D161" s="15"/>
      <c r="E161" s="15"/>
      <c r="F161" s="15"/>
      <c r="G161" s="15"/>
      <c r="H161" s="15"/>
    </row>
    <row r="172" spans="1:8">
      <c r="A172" s="28"/>
      <c r="B172" s="5"/>
    </row>
    <row r="173" spans="1:8">
      <c r="A173" s="28"/>
      <c r="B173" s="5"/>
    </row>
    <row r="174" spans="1:8">
      <c r="A174" s="28"/>
      <c r="B174" s="5"/>
    </row>
    <row r="175" spans="1:8">
      <c r="A175" s="28"/>
      <c r="B175" s="5"/>
    </row>
    <row r="176" spans="1:8">
      <c r="A176" s="28"/>
      <c r="B176" s="5"/>
    </row>
    <row r="178" spans="1:8" s="12" customFormat="1">
      <c r="A178" s="29"/>
      <c r="B178" s="22"/>
      <c r="H178" s="15"/>
    </row>
    <row r="179" spans="1:8" s="12" customFormat="1">
      <c r="A179" s="28"/>
      <c r="B179" s="5"/>
      <c r="H179" s="15"/>
    </row>
    <row r="180" spans="1:8" s="12" customFormat="1">
      <c r="A180" s="28"/>
      <c r="B180" s="5"/>
      <c r="H180" s="15"/>
    </row>
    <row r="181" spans="1:8" s="12" customFormat="1">
      <c r="A181" s="28"/>
      <c r="B181" s="5"/>
      <c r="H181" s="15"/>
    </row>
    <row r="182" spans="1:8" s="12" customFormat="1">
      <c r="A182" s="28"/>
      <c r="B182" s="5"/>
      <c r="H182" s="1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H61"/>
  <sheetViews>
    <sheetView showGridLines="0" zoomScale="84" zoomScaleNormal="84" workbookViewId="0">
      <pane xSplit="2" ySplit="6" topLeftCell="C18" activePane="bottomRight" state="frozen"/>
      <selection pane="topRight" activeCell="B1" sqref="B1"/>
      <selection pane="bottomLeft" activeCell="A12" sqref="A12"/>
      <selection pane="bottomRight"/>
    </sheetView>
  </sheetViews>
  <sheetFormatPr defaultRowHeight="13.2"/>
  <cols>
    <col min="1" max="1" width="10" style="16" customWidth="1"/>
    <col min="2" max="2" width="39" style="2" customWidth="1"/>
    <col min="3" max="7" width="15.88671875" style="12" customWidth="1"/>
    <col min="8" max="8" width="15.88671875" style="15" customWidth="1"/>
    <col min="9" max="16384" width="8.88671875" style="42"/>
  </cols>
  <sheetData>
    <row r="1" spans="1:8">
      <c r="A1" s="30" t="str">
        <f>'Pengelolaan Detil'!A1</f>
        <v>ANGGARAN PENGELOLAAN RUTIN (Recurrent Cost)</v>
      </c>
      <c r="D1" s="9"/>
      <c r="E1" s="9"/>
      <c r="F1" s="9"/>
      <c r="G1" s="9"/>
      <c r="H1" s="9"/>
    </row>
    <row r="2" spans="1:8">
      <c r="A2" s="30" t="s">
        <v>2</v>
      </c>
      <c r="D2" s="10"/>
      <c r="E2" s="10"/>
      <c r="F2" s="10"/>
      <c r="G2" s="10"/>
      <c r="H2" s="9">
        <f>'Pengelolaan Rekap Pihak'!H2</f>
        <v>18557551400</v>
      </c>
    </row>
    <row r="3" spans="1:8">
      <c r="A3" s="30" t="s">
        <v>250</v>
      </c>
      <c r="D3" s="9"/>
      <c r="E3" s="9"/>
      <c r="F3" s="9"/>
      <c r="G3" s="9"/>
      <c r="H3" s="9">
        <f>SUM(C4:G4)</f>
        <v>18557551400</v>
      </c>
    </row>
    <row r="4" spans="1:8">
      <c r="A4" s="3"/>
      <c r="B4" s="8"/>
      <c r="C4" s="9">
        <f>C16</f>
        <v>5423251950</v>
      </c>
      <c r="D4" s="9">
        <f t="shared" ref="D4:H4" si="0">D16</f>
        <v>2424692700</v>
      </c>
      <c r="E4" s="9">
        <f t="shared" si="0"/>
        <v>2525589600</v>
      </c>
      <c r="F4" s="9">
        <f t="shared" si="0"/>
        <v>872334400</v>
      </c>
      <c r="G4" s="9">
        <f t="shared" si="0"/>
        <v>7311682750</v>
      </c>
      <c r="H4" s="9">
        <f t="shared" si="0"/>
        <v>18557551400</v>
      </c>
    </row>
    <row r="5" spans="1:8" s="43" customFormat="1">
      <c r="A5" s="117" t="s">
        <v>8</v>
      </c>
      <c r="B5" s="117" t="s">
        <v>3</v>
      </c>
      <c r="C5" s="118" t="str">
        <f>'Pengelolaan Detil'!C5:H5</f>
        <v>ANGGARAN PENGELOLAAN RUTIN</v>
      </c>
      <c r="D5" s="118"/>
      <c r="E5" s="118"/>
      <c r="F5" s="118"/>
      <c r="G5" s="118"/>
      <c r="H5" s="118"/>
    </row>
    <row r="6" spans="1:8" s="44" customFormat="1" ht="26.4">
      <c r="A6" s="117"/>
      <c r="B6" s="117"/>
      <c r="C6" s="51" t="str">
        <f>'Pengelolaan Detil 2015'!C6</f>
        <v>Pemerintah Daerah</v>
      </c>
      <c r="D6" s="51" t="str">
        <f>'Pengelolaan Detil 2015'!D6</f>
        <v>Korporasi dan CSR</v>
      </c>
      <c r="E6" s="51" t="str">
        <f>'Pengelolaan Detil 2015'!E6</f>
        <v>TNC dan NGO Lainnya</v>
      </c>
      <c r="F6" s="51" t="str">
        <f>'Pengelolaan Detil 2015'!F6</f>
        <v>Lembaga dan Masyarakat Adat</v>
      </c>
      <c r="G6" s="51" t="str">
        <f>'Pengelolaan Detil 2015'!G6</f>
        <v>Sumber Dana Baru</v>
      </c>
      <c r="H6" s="51" t="s">
        <v>1</v>
      </c>
    </row>
    <row r="7" spans="1:8">
      <c r="A7" s="39" t="str">
        <f>'Deskripsi Detil'!A7</f>
        <v>A.</v>
      </c>
      <c r="B7" s="40" t="str">
        <f>'Deskripsi Detil'!B7</f>
        <v>BIAYA PENGELOLAAN INTI</v>
      </c>
      <c r="C7" s="41"/>
      <c r="D7" s="41"/>
      <c r="E7" s="41"/>
      <c r="F7" s="41"/>
      <c r="G7" s="41"/>
      <c r="H7" s="54"/>
    </row>
    <row r="8" spans="1:8" ht="26.4">
      <c r="A8" s="47" t="str">
        <f>'Deskripsi Detil'!A8</f>
        <v>A.1.</v>
      </c>
      <c r="B8" s="60" t="str">
        <f>'Deskripsi Detil'!B8</f>
        <v>Pemantapan Status dan Fungsi Kawasan dan Pengamanan Kawasan</v>
      </c>
      <c r="C8" s="35">
        <f>'Pengelolaan Rekap Pihak'!C13</f>
        <v>3981980750</v>
      </c>
      <c r="D8" s="35">
        <f>'Pengelolaan Rekap Pihak'!D13</f>
        <v>905000000</v>
      </c>
      <c r="E8" s="35">
        <f>'Pengelolaan Rekap Pihak'!E13</f>
        <v>452500000</v>
      </c>
      <c r="F8" s="35">
        <f>'Pengelolaan Rekap Pihak'!F13</f>
        <v>530000000</v>
      </c>
      <c r="G8" s="35">
        <f>'Pengelolaan Rekap Pihak'!G13</f>
        <v>2242450750.0000005</v>
      </c>
      <c r="H8" s="35">
        <f>SUM(C8:G8)</f>
        <v>8111931500</v>
      </c>
    </row>
    <row r="9" spans="1:8" ht="26.4">
      <c r="A9" s="47" t="str">
        <f>'Deskripsi Detil'!A37</f>
        <v>A.2.</v>
      </c>
      <c r="B9" s="60" t="str">
        <f>'Deskripsi Detil'!B37</f>
        <v>Pelestarian Peran dan Fungsi Kawasan Hutan Lindung</v>
      </c>
      <c r="C9" s="35">
        <f>'Pengelolaan Rekap Pihak'!C20</f>
        <v>0</v>
      </c>
      <c r="D9" s="35">
        <f>'Pengelolaan Rekap Pihak'!D20</f>
        <v>342080000</v>
      </c>
      <c r="E9" s="35">
        <f>'Pengelolaan Rekap Pihak'!E20</f>
        <v>450000000</v>
      </c>
      <c r="F9" s="35">
        <f>'Pengelolaan Rekap Pihak'!F20</f>
        <v>0</v>
      </c>
      <c r="G9" s="35">
        <f>'Pengelolaan Rekap Pihak'!G20</f>
        <v>2436240000</v>
      </c>
      <c r="H9" s="35">
        <f t="shared" ref="H9:H10" si="1">SUM(C9:G9)</f>
        <v>3228320000</v>
      </c>
    </row>
    <row r="10" spans="1:8" ht="26.4">
      <c r="A10" s="47" t="str">
        <f>'Deskripsi Detil'!A62</f>
        <v>A.3.</v>
      </c>
      <c r="B10" s="60" t="str">
        <f>'Deskripsi Detil'!B62</f>
        <v xml:space="preserve">Pemberdayaan dan Penguatan Kelembagaan Masyarakat Adat </v>
      </c>
      <c r="C10" s="35">
        <f>'Pengelolaan Rekap Pihak'!C27</f>
        <v>0</v>
      </c>
      <c r="D10" s="35">
        <f>'Pengelolaan Rekap Pihak'!D27</f>
        <v>616724000</v>
      </c>
      <c r="E10" s="35">
        <f>'Pengelolaan Rekap Pihak'!E27</f>
        <v>296522400</v>
      </c>
      <c r="F10" s="35">
        <f>'Pengelolaan Rekap Pihak'!F27</f>
        <v>342334400</v>
      </c>
      <c r="G10" s="35">
        <f>'Pengelolaan Rekap Pihak'!G27</f>
        <v>2632992000</v>
      </c>
      <c r="H10" s="35">
        <f t="shared" si="1"/>
        <v>3888572800</v>
      </c>
    </row>
    <row r="11" spans="1:8">
      <c r="A11" s="23"/>
      <c r="B11" s="20" t="str">
        <f>'Deskripsi Detil'!B90</f>
        <v>Sub Total A.</v>
      </c>
      <c r="C11" s="49">
        <f>SUM(C8:C10)</f>
        <v>3981980750</v>
      </c>
      <c r="D11" s="49">
        <f t="shared" ref="D11:H11" si="2">SUM(D8:D10)</f>
        <v>1863804000</v>
      </c>
      <c r="E11" s="49">
        <f t="shared" si="2"/>
        <v>1199022400</v>
      </c>
      <c r="F11" s="49">
        <f t="shared" si="2"/>
        <v>872334400</v>
      </c>
      <c r="G11" s="49">
        <f t="shared" si="2"/>
        <v>7311682750</v>
      </c>
      <c r="H11" s="49">
        <f t="shared" si="2"/>
        <v>15228824300</v>
      </c>
    </row>
    <row r="12" spans="1:8">
      <c r="A12" s="39" t="str">
        <f>'Deskripsi Detil'!A91</f>
        <v>B.</v>
      </c>
      <c r="B12" s="40" t="str">
        <f>'Deskripsi Detil'!B91</f>
        <v>BIAYA PENGELOLAAN PENDUKUNG</v>
      </c>
      <c r="C12" s="41"/>
      <c r="D12" s="41"/>
      <c r="E12" s="41"/>
      <c r="F12" s="41"/>
      <c r="G12" s="41"/>
      <c r="H12" s="54"/>
    </row>
    <row r="13" spans="1:8" ht="26.4">
      <c r="A13" s="47" t="str">
        <f>'Deskripsi Detil'!A92</f>
        <v>B.1.</v>
      </c>
      <c r="B13" s="60" t="str">
        <f>'Deskripsi Detil'!B92</f>
        <v xml:space="preserve">Pengembangan dan Penguatan Kelembagaan Pengelola Kawasan </v>
      </c>
      <c r="C13" s="35">
        <f>'Pengelolaan Rekap Pihak'!C35</f>
        <v>1441271200</v>
      </c>
      <c r="D13" s="35">
        <f>'Pengelolaan Rekap Pihak'!D35</f>
        <v>425888700</v>
      </c>
      <c r="E13" s="35">
        <f>'Pengelolaan Rekap Pihak'!E35</f>
        <v>439567200</v>
      </c>
      <c r="F13" s="35">
        <f>'Pengelolaan Rekap Pihak'!F35</f>
        <v>0</v>
      </c>
      <c r="G13" s="35">
        <f>'Pengelolaan Rekap Pihak'!G35</f>
        <v>0</v>
      </c>
      <c r="H13" s="35">
        <f t="shared" ref="H13:H14" si="3">SUM(C13:G13)</f>
        <v>2306727100</v>
      </c>
    </row>
    <row r="14" spans="1:8" ht="26.4">
      <c r="A14" s="47" t="str">
        <f>'Deskripsi Detil'!A118</f>
        <v>B.2.</v>
      </c>
      <c r="B14" s="60" t="str">
        <f>'Deskripsi Detil'!B118</f>
        <v>Pengembangan Jejaring Informasi, Kemitraan dan Pendanaan</v>
      </c>
      <c r="C14" s="35">
        <f>'Pengelolaan Rekap Pihak'!C40</f>
        <v>0</v>
      </c>
      <c r="D14" s="35">
        <f>'Pengelolaan Rekap Pihak'!D40</f>
        <v>135000000</v>
      </c>
      <c r="E14" s="35">
        <f>'Pengelolaan Rekap Pihak'!E40</f>
        <v>887000000</v>
      </c>
      <c r="F14" s="35">
        <f>'Pengelolaan Rekap Pihak'!F40</f>
        <v>0</v>
      </c>
      <c r="G14" s="35">
        <f>'Pengelolaan Rekap Pihak'!G40</f>
        <v>0</v>
      </c>
      <c r="H14" s="35">
        <f t="shared" si="3"/>
        <v>1022000000</v>
      </c>
    </row>
    <row r="15" spans="1:8">
      <c r="A15" s="23"/>
      <c r="B15" s="20" t="str">
        <f>'Deskripsi Detil'!B136</f>
        <v>Sub Total B.</v>
      </c>
      <c r="C15" s="49">
        <f>SUM(C13:C14)</f>
        <v>1441271200</v>
      </c>
      <c r="D15" s="49">
        <f t="shared" ref="D15:H15" si="4">SUM(D13:D14)</f>
        <v>560888700</v>
      </c>
      <c r="E15" s="49">
        <f t="shared" si="4"/>
        <v>1326567200</v>
      </c>
      <c r="F15" s="49">
        <f t="shared" si="4"/>
        <v>0</v>
      </c>
      <c r="G15" s="49">
        <f t="shared" si="4"/>
        <v>0</v>
      </c>
      <c r="H15" s="49">
        <f t="shared" si="4"/>
        <v>3328727100</v>
      </c>
    </row>
    <row r="16" spans="1:8">
      <c r="A16" s="39"/>
      <c r="B16" s="40" t="str">
        <f>'Deskripsi Detil'!B137</f>
        <v>TOTAL</v>
      </c>
      <c r="C16" s="54">
        <f>C11+C15</f>
        <v>5423251950</v>
      </c>
      <c r="D16" s="54">
        <f t="shared" ref="D16:H16" si="5">D11+D15</f>
        <v>2424692700</v>
      </c>
      <c r="E16" s="54">
        <f t="shared" si="5"/>
        <v>2525589600</v>
      </c>
      <c r="F16" s="54">
        <f t="shared" si="5"/>
        <v>872334400</v>
      </c>
      <c r="G16" s="54">
        <f t="shared" si="5"/>
        <v>7311682750</v>
      </c>
      <c r="H16" s="54">
        <f t="shared" si="5"/>
        <v>18557551400</v>
      </c>
    </row>
    <row r="17" spans="1:8">
      <c r="A17" s="26"/>
      <c r="B17" s="21"/>
    </row>
    <row r="18" spans="1:8" ht="28.8" customHeight="1">
      <c r="A18" s="26"/>
      <c r="B18" s="21"/>
      <c r="C18" s="69"/>
      <c r="D18" s="69"/>
      <c r="E18" s="69"/>
      <c r="F18" s="69"/>
      <c r="G18" s="69"/>
    </row>
    <row r="19" spans="1:8">
      <c r="A19" s="3"/>
      <c r="B19" s="71" t="str">
        <f>'Pengelolaan Rekap Pihak'!C6</f>
        <v>Pemerintah Daerah</v>
      </c>
      <c r="C19" s="12">
        <f>'Pengelolaan Rekap Pihak'!C42</f>
        <v>5423251950</v>
      </c>
    </row>
    <row r="20" spans="1:8" s="6" customFormat="1">
      <c r="A20" s="1"/>
      <c r="B20" s="70" t="str">
        <f>'Pengelolaan Rekap Pihak'!D6</f>
        <v>Korporasi dan CSR</v>
      </c>
      <c r="C20" s="13">
        <f>'Pengelolaan Rekap Pihak'!D42</f>
        <v>2424692700</v>
      </c>
      <c r="D20" s="13"/>
      <c r="E20" s="13"/>
      <c r="F20" s="13"/>
      <c r="G20" s="13"/>
      <c r="H20" s="62"/>
    </row>
    <row r="21" spans="1:8" s="6" customFormat="1">
      <c r="A21" s="1"/>
      <c r="B21" s="70" t="str">
        <f>'Pengelolaan Rekap Pihak'!E6</f>
        <v>TNC dan NGO Lainnya</v>
      </c>
      <c r="C21" s="13">
        <f>'Pengelolaan Rekap Pihak'!E42</f>
        <v>2525589600</v>
      </c>
      <c r="D21" s="13"/>
      <c r="E21" s="13"/>
      <c r="F21" s="13"/>
      <c r="G21" s="13"/>
      <c r="H21" s="62"/>
    </row>
    <row r="22" spans="1:8" s="6" customFormat="1">
      <c r="A22" s="1"/>
      <c r="B22" s="70" t="str">
        <f>'Pengelolaan Rekap Pihak'!F6</f>
        <v>Lembaga dan Masyarakat Adat</v>
      </c>
      <c r="C22" s="13">
        <f>'Pengelolaan Rekap Pihak'!F42</f>
        <v>872334400</v>
      </c>
      <c r="D22" s="13"/>
      <c r="E22" s="13"/>
      <c r="F22" s="13"/>
      <c r="G22" s="13"/>
      <c r="H22" s="62"/>
    </row>
    <row r="23" spans="1:8" s="6" customFormat="1">
      <c r="A23" s="1"/>
      <c r="B23" s="70" t="str">
        <f>'Pengelolaan Rekap Pihak'!G6</f>
        <v>Sumber Dana Baru</v>
      </c>
      <c r="C23" s="13">
        <f>'Pengelolaan Rekap Pihak'!G42</f>
        <v>7311682750</v>
      </c>
      <c r="D23" s="13"/>
      <c r="E23" s="13"/>
      <c r="F23" s="13"/>
      <c r="G23" s="13"/>
      <c r="H23" s="62"/>
    </row>
    <row r="24" spans="1:8" s="6" customFormat="1">
      <c r="A24" s="27"/>
      <c r="B24" s="4"/>
      <c r="C24" s="62">
        <f>SUM(C19:C23)</f>
        <v>18557551400</v>
      </c>
      <c r="D24" s="13"/>
      <c r="E24" s="13"/>
      <c r="F24" s="13"/>
      <c r="G24" s="13"/>
      <c r="H24" s="62"/>
    </row>
    <row r="25" spans="1:8" s="6" customFormat="1">
      <c r="A25" s="28"/>
      <c r="B25" s="5"/>
      <c r="C25" s="13"/>
      <c r="D25" s="13"/>
      <c r="E25" s="13"/>
      <c r="F25" s="13"/>
      <c r="G25" s="13"/>
      <c r="H25" s="62"/>
    </row>
    <row r="26" spans="1:8" s="6" customFormat="1">
      <c r="A26" s="1"/>
      <c r="B26" s="7"/>
      <c r="C26" s="14"/>
      <c r="D26" s="14"/>
      <c r="E26" s="14"/>
      <c r="F26" s="14"/>
      <c r="G26" s="14"/>
      <c r="H26" s="63"/>
    </row>
    <row r="27" spans="1:8" s="6" customFormat="1">
      <c r="A27" s="1"/>
      <c r="B27" s="7"/>
      <c r="C27" s="14"/>
      <c r="D27" s="14"/>
      <c r="E27" s="14"/>
      <c r="F27" s="14"/>
      <c r="G27" s="14"/>
      <c r="H27" s="63"/>
    </row>
    <row r="28" spans="1:8" s="6" customFormat="1">
      <c r="A28" s="28"/>
      <c r="B28" s="5"/>
      <c r="C28" s="13"/>
      <c r="D28" s="13"/>
      <c r="E28" s="13"/>
      <c r="F28" s="13"/>
      <c r="G28" s="13"/>
      <c r="H28" s="62"/>
    </row>
    <row r="29" spans="1:8" s="6" customFormat="1">
      <c r="A29" s="28"/>
      <c r="B29" s="5"/>
      <c r="C29" s="13"/>
      <c r="D29" s="13"/>
      <c r="E29" s="13"/>
      <c r="F29" s="13"/>
      <c r="G29" s="13"/>
      <c r="H29" s="62"/>
    </row>
    <row r="30" spans="1:8" s="6" customFormat="1">
      <c r="A30" s="28"/>
      <c r="B30" s="5"/>
      <c r="C30" s="13"/>
      <c r="D30" s="13"/>
      <c r="E30" s="13"/>
      <c r="F30" s="13"/>
      <c r="G30" s="13"/>
      <c r="H30" s="62"/>
    </row>
    <row r="31" spans="1:8" s="6" customFormat="1">
      <c r="A31" s="28"/>
      <c r="B31" s="5"/>
      <c r="C31" s="13"/>
      <c r="D31" s="13"/>
      <c r="E31" s="13"/>
      <c r="F31" s="13"/>
      <c r="G31" s="13"/>
      <c r="H31" s="62"/>
    </row>
    <row r="32" spans="1:8" s="6" customFormat="1">
      <c r="A32" s="28"/>
      <c r="B32" s="5"/>
      <c r="C32" s="13"/>
      <c r="D32" s="13"/>
      <c r="E32" s="13"/>
      <c r="F32" s="13"/>
      <c r="G32" s="13"/>
      <c r="H32" s="62"/>
    </row>
    <row r="34" spans="1:8">
      <c r="C34" s="11"/>
      <c r="D34" s="11"/>
      <c r="E34" s="11"/>
      <c r="F34" s="11"/>
      <c r="G34" s="11"/>
      <c r="H34" s="10"/>
    </row>
    <row r="35" spans="1:8">
      <c r="C35" s="11"/>
      <c r="D35" s="11"/>
      <c r="E35" s="11"/>
      <c r="F35" s="11"/>
      <c r="G35" s="11"/>
      <c r="H35" s="10"/>
    </row>
    <row r="36" spans="1:8" s="45" customFormat="1">
      <c r="A36" s="3"/>
      <c r="B36" s="8"/>
      <c r="C36" s="10"/>
      <c r="D36" s="10"/>
      <c r="E36" s="10"/>
      <c r="F36" s="10"/>
      <c r="G36" s="10"/>
      <c r="H36" s="10"/>
    </row>
    <row r="37" spans="1:8">
      <c r="C37" s="11"/>
      <c r="D37" s="11"/>
      <c r="E37" s="11"/>
      <c r="F37" s="11"/>
      <c r="G37" s="11"/>
      <c r="H37" s="10"/>
    </row>
    <row r="38" spans="1:8">
      <c r="C38" s="11"/>
      <c r="D38" s="11"/>
      <c r="E38" s="11"/>
      <c r="F38" s="11"/>
      <c r="G38" s="11"/>
      <c r="H38" s="10"/>
    </row>
    <row r="39" spans="1:8" ht="28.8" customHeight="1">
      <c r="A39" s="26"/>
      <c r="B39" s="21"/>
      <c r="C39" s="69"/>
      <c r="D39" s="69"/>
      <c r="E39" s="69"/>
      <c r="F39" s="69"/>
      <c r="G39" s="69"/>
    </row>
    <row r="40" spans="1:8">
      <c r="A40" s="3"/>
      <c r="B40" s="71" t="s">
        <v>4</v>
      </c>
      <c r="C40" s="72">
        <f>C19/'Pengelolaan Rekap Pihak'!$H$42</f>
        <v>0.29223962973908291</v>
      </c>
    </row>
    <row r="41" spans="1:8" s="6" customFormat="1">
      <c r="A41" s="1"/>
      <c r="B41" s="70" t="s">
        <v>7</v>
      </c>
      <c r="C41" s="72">
        <f>C20/'Pengelolaan Rekap Pihak'!$H$42</f>
        <v>0.13065800803871139</v>
      </c>
      <c r="D41" s="13"/>
      <c r="E41" s="13"/>
      <c r="F41" s="13"/>
      <c r="G41" s="13"/>
      <c r="H41" s="62"/>
    </row>
    <row r="42" spans="1:8" s="6" customFormat="1">
      <c r="A42" s="1"/>
      <c r="B42" s="70" t="s">
        <v>5</v>
      </c>
      <c r="C42" s="72">
        <f>C21/'Pengelolaan Rekap Pihak'!$H$42</f>
        <v>0.13609498072035517</v>
      </c>
      <c r="D42" s="13"/>
      <c r="E42" s="13"/>
      <c r="F42" s="13"/>
      <c r="G42" s="13"/>
      <c r="H42" s="62"/>
    </row>
    <row r="43" spans="1:8" s="6" customFormat="1">
      <c r="A43" s="1"/>
      <c r="B43" s="70" t="s">
        <v>6</v>
      </c>
      <c r="C43" s="72">
        <f>C22/'Pengelolaan Rekap Pihak'!$H$42</f>
        <v>4.7006977439922382E-2</v>
      </c>
      <c r="D43" s="13"/>
      <c r="E43" s="13"/>
      <c r="F43" s="13"/>
      <c r="G43" s="13"/>
      <c r="H43" s="62"/>
    </row>
    <row r="44" spans="1:8" s="6" customFormat="1">
      <c r="A44" s="1"/>
      <c r="B44" s="70" t="s">
        <v>256</v>
      </c>
      <c r="C44" s="72">
        <f>C23/'Pengelolaan Rekap Pihak'!$H$42</f>
        <v>0.3940004040619281</v>
      </c>
      <c r="D44" s="13"/>
      <c r="E44" s="13"/>
      <c r="F44" s="13"/>
      <c r="G44" s="13"/>
      <c r="H44" s="62"/>
    </row>
    <row r="45" spans="1:8" s="6" customFormat="1">
      <c r="A45" s="27"/>
      <c r="B45" s="4"/>
      <c r="C45" s="13"/>
      <c r="D45" s="13"/>
      <c r="E45" s="13"/>
      <c r="F45" s="13"/>
      <c r="G45" s="13"/>
      <c r="H45" s="62"/>
    </row>
    <row r="46" spans="1:8" s="6" customFormat="1">
      <c r="A46" s="28"/>
      <c r="B46" s="5"/>
      <c r="C46" s="13"/>
      <c r="D46" s="13"/>
      <c r="E46" s="13"/>
      <c r="F46" s="13"/>
      <c r="G46" s="13"/>
      <c r="H46" s="62"/>
    </row>
    <row r="47" spans="1:8" s="6" customFormat="1">
      <c r="A47" s="1"/>
      <c r="B47" s="7"/>
      <c r="C47" s="14"/>
      <c r="D47" s="14"/>
      <c r="E47" s="14"/>
      <c r="F47" s="14"/>
      <c r="G47" s="14"/>
      <c r="H47" s="63"/>
    </row>
    <row r="48" spans="1:8" s="6" customFormat="1">
      <c r="A48" s="1"/>
      <c r="B48" s="7"/>
      <c r="C48" s="14"/>
      <c r="D48" s="14"/>
      <c r="E48" s="14"/>
      <c r="F48" s="14"/>
      <c r="G48" s="14"/>
      <c r="H48" s="63"/>
    </row>
    <row r="49" spans="1:8" s="6" customFormat="1">
      <c r="A49" s="28"/>
      <c r="B49" s="5"/>
      <c r="C49" s="13"/>
      <c r="D49" s="13"/>
      <c r="E49" s="13"/>
      <c r="F49" s="13"/>
      <c r="G49" s="13"/>
      <c r="H49" s="62"/>
    </row>
    <row r="50" spans="1:8" s="6" customFormat="1">
      <c r="A50" s="28"/>
      <c r="B50" s="5"/>
      <c r="C50" s="13"/>
      <c r="D50" s="13"/>
      <c r="E50" s="13"/>
      <c r="F50" s="13"/>
      <c r="G50" s="13"/>
      <c r="H50" s="62"/>
    </row>
    <row r="51" spans="1:8" s="6" customFormat="1">
      <c r="A51" s="28"/>
      <c r="B51" s="5"/>
      <c r="C51" s="13"/>
      <c r="D51" s="13"/>
      <c r="E51" s="13"/>
      <c r="F51" s="13"/>
      <c r="G51" s="13"/>
      <c r="H51" s="62"/>
    </row>
    <row r="52" spans="1:8" s="6" customFormat="1">
      <c r="A52" s="28"/>
      <c r="B52" s="5"/>
      <c r="C52" s="13"/>
      <c r="D52" s="13"/>
      <c r="E52" s="13"/>
      <c r="F52" s="13"/>
      <c r="G52" s="13"/>
      <c r="H52" s="62"/>
    </row>
    <row r="53" spans="1:8" s="6" customFormat="1">
      <c r="A53" s="28"/>
      <c r="B53" s="5"/>
      <c r="C53" s="13"/>
      <c r="D53" s="13"/>
      <c r="E53" s="13"/>
      <c r="F53" s="13"/>
      <c r="G53" s="13"/>
      <c r="H53" s="62"/>
    </row>
    <row r="55" spans="1:8">
      <c r="C55" s="11"/>
      <c r="D55" s="11"/>
      <c r="E55" s="11"/>
      <c r="F55" s="11"/>
      <c r="G55" s="11"/>
      <c r="H55" s="10"/>
    </row>
    <row r="56" spans="1:8">
      <c r="C56" s="11"/>
      <c r="D56" s="11"/>
      <c r="E56" s="11"/>
      <c r="F56" s="11"/>
      <c r="G56" s="11"/>
      <c r="H56" s="10"/>
    </row>
    <row r="57" spans="1:8" s="45" customFormat="1">
      <c r="A57" s="3"/>
      <c r="B57" s="8"/>
      <c r="C57" s="10"/>
      <c r="D57" s="10"/>
      <c r="E57" s="10"/>
      <c r="F57" s="10"/>
      <c r="G57" s="10"/>
      <c r="H57" s="10"/>
    </row>
    <row r="58" spans="1:8" s="12" customFormat="1">
      <c r="A58" s="28"/>
      <c r="B58" s="5"/>
      <c r="H58" s="15"/>
    </row>
    <row r="59" spans="1:8" s="12" customFormat="1">
      <c r="A59" s="28"/>
      <c r="B59" s="5"/>
      <c r="H59" s="15"/>
    </row>
    <row r="60" spans="1:8" s="12" customFormat="1">
      <c r="A60" s="28"/>
      <c r="B60" s="5"/>
      <c r="H60" s="15"/>
    </row>
    <row r="61" spans="1:8" s="12" customFormat="1">
      <c r="A61" s="28"/>
      <c r="B61" s="5"/>
      <c r="H61" s="15"/>
    </row>
  </sheetData>
  <mergeCells count="3">
    <mergeCell ref="A5:A6"/>
    <mergeCell ref="B5:B6"/>
    <mergeCell ref="C5:H5"/>
  </mergeCells>
  <pageMargins left="0.75" right="0.75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Deskripsi Rekap</vt:lpstr>
      <vt:lpstr>Deskripsi Detil</vt:lpstr>
      <vt:lpstr>Pengembangan Grafik</vt:lpstr>
      <vt:lpstr>Pengembangan Rekap</vt:lpstr>
      <vt:lpstr>Pengembangan Detil</vt:lpstr>
      <vt:lpstr>Pengelolaan Tahun Grafik</vt:lpstr>
      <vt:lpstr>Pengelolaan Rekap Tahun</vt:lpstr>
      <vt:lpstr>Pengelolaan Detil</vt:lpstr>
      <vt:lpstr>Pengelolaan Pihak Grafik</vt:lpstr>
      <vt:lpstr>Pengelolaan Pihak Tahun Grafik</vt:lpstr>
      <vt:lpstr>Pengelolaan Rekap Pihak</vt:lpstr>
      <vt:lpstr>Pengelolaan R Pihak 15</vt:lpstr>
      <vt:lpstr>Pengelolaan Detil 2015</vt:lpstr>
      <vt:lpstr>Pengelolaan R Pihak 16</vt:lpstr>
      <vt:lpstr>Pengelolaan Detil 2016</vt:lpstr>
      <vt:lpstr>Pengelolaan R Pihak 17</vt:lpstr>
      <vt:lpstr>Pengelolaan Detil 2017</vt:lpstr>
      <vt:lpstr>Pengelolaan R Pihak 18</vt:lpstr>
      <vt:lpstr>Pengelolaan Detil 2018</vt:lpstr>
      <vt:lpstr>Pengelolaan R Pihak 19</vt:lpstr>
      <vt:lpstr>Pengelolaan Detil 2019</vt:lpstr>
      <vt:lpstr>Perhitungan Biaya</vt:lpstr>
      <vt:lpstr>Strategi dan Skenario</vt:lpstr>
    </vt:vector>
  </TitlesOfParts>
  <Company>DEA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FSM-PAN Coordinator</dc:creator>
  <cp:lastModifiedBy>Windows User</cp:lastModifiedBy>
  <dcterms:created xsi:type="dcterms:W3CDTF">2006-11-18T03:52:06Z</dcterms:created>
  <dcterms:modified xsi:type="dcterms:W3CDTF">2015-07-01T10:04:21Z</dcterms:modified>
</cp:coreProperties>
</file>